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mioty Gospodarcze\Podmioty obsługiwane\Samorządy\Mełgiew\2020-2021\ZapytaniaOfertyAnalizy\Przetarg\SIWZ\Projekty SIWZ\"/>
    </mc:Choice>
  </mc:AlternateContent>
  <xr:revisionPtr revIDLastSave="0" documentId="13_ncr:1_{08963BBD-30D7-4E95-8802-7E16F4074DB1}" xr6:coauthVersionLast="45" xr6:coauthVersionMax="45" xr10:uidLastSave="{00000000-0000-0000-0000-000000000000}"/>
  <bookViews>
    <workbookView xWindow="-108" yWindow="-108" windowWidth="23256" windowHeight="12576" tabRatio="683" activeTab="2" xr2:uid="{00000000-000D-0000-FFFF-FFFF00000000}"/>
  </bookViews>
  <sheets>
    <sheet name="Zakładka Nr 1" sheetId="3" r:id="rId1"/>
    <sheet name="Zakładka Nr 2" sheetId="4" r:id="rId2"/>
    <sheet name="Zakładka Nr 3" sheetId="5" r:id="rId3"/>
    <sheet name="Zakładka Nr 4" sheetId="6" r:id="rId4"/>
  </sheets>
  <definedNames>
    <definedName name="_xlnm._FilterDatabase" localSheetId="0" hidden="1">'Zakładka Nr 1'!$A$2:$O$98</definedName>
  </definedNames>
  <calcPr calcId="191029"/>
</workbook>
</file>

<file path=xl/calcChain.xml><?xml version="1.0" encoding="utf-8"?>
<calcChain xmlns="http://schemas.openxmlformats.org/spreadsheetml/2006/main">
  <c r="D97" i="3" l="1"/>
  <c r="E13" i="4" l="1"/>
  <c r="E4" i="4"/>
  <c r="E7" i="4"/>
  <c r="E14" i="4"/>
  <c r="E6" i="4"/>
  <c r="P20" i="5"/>
  <c r="P15" i="5"/>
  <c r="P13" i="5"/>
  <c r="G13" i="5"/>
  <c r="D95" i="3" l="1"/>
  <c r="D98" i="3"/>
  <c r="E11" i="4"/>
  <c r="E5" i="4"/>
  <c r="E12" i="4"/>
  <c r="F10" i="3" l="1"/>
  <c r="E44" i="4" l="1"/>
  <c r="E43" i="4"/>
  <c r="E42" i="4"/>
  <c r="E41" i="4"/>
  <c r="D156" i="3"/>
  <c r="E20" i="4" l="1"/>
  <c r="E16" i="4"/>
  <c r="D132" i="3" l="1"/>
  <c r="E28" i="4"/>
  <c r="E29" i="4"/>
  <c r="E27" i="4"/>
  <c r="E26" i="4"/>
  <c r="D131" i="3"/>
  <c r="E51" i="4"/>
  <c r="E39" i="4"/>
  <c r="E37" i="4"/>
  <c r="E36" i="4"/>
  <c r="E35" i="4"/>
  <c r="D147" i="3"/>
  <c r="E33" i="4" l="1"/>
  <c r="E32" i="4"/>
  <c r="E31" i="4"/>
  <c r="D138" i="3"/>
  <c r="D137" i="3"/>
  <c r="E55" i="4" l="1"/>
  <c r="E56" i="4"/>
  <c r="E54" i="4"/>
  <c r="P7" i="5" l="1"/>
  <c r="G21" i="5" l="1"/>
  <c r="P14" i="5"/>
  <c r="P12" i="5"/>
  <c r="D10" i="3" l="1"/>
  <c r="F151" i="3" l="1"/>
  <c r="D151" i="3" s="1"/>
  <c r="D142" i="3" l="1"/>
  <c r="E24" i="4" l="1"/>
  <c r="E22" i="4"/>
  <c r="D136" i="3" l="1"/>
  <c r="D126" i="3"/>
  <c r="D116" i="3" l="1"/>
  <c r="D115" i="3"/>
  <c r="D105" i="3"/>
  <c r="D103" i="3"/>
  <c r="D102" i="3"/>
  <c r="D168" i="3" l="1"/>
</calcChain>
</file>

<file path=xl/sharedStrings.xml><?xml version="1.0" encoding="utf-8"?>
<sst xmlns="http://schemas.openxmlformats.org/spreadsheetml/2006/main" count="1308" uniqueCount="528">
  <si>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</si>
  <si>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</si>
  <si>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</si>
  <si>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</si>
  <si>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</si>
  <si>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</si>
  <si>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</si>
  <si>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</si>
  <si>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</si>
  <si>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</si>
  <si>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</si>
  <si>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</si>
  <si>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</si>
  <si>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</si>
  <si>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Jednostka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</si>
  <si>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</si>
  <si>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</si>
  <si>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</si>
  <si>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</si>
  <si>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</si>
  <si>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</si>
  <si>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</si>
  <si>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</si>
  <si>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</si>
  <si>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</si>
  <si>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</si>
  <si>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</si>
  <si>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</si>
  <si>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</si>
  <si>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</si>
  <si>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</si>
  <si>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</si>
  <si>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</si>
  <si>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</si>
  <si>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</si>
  <si>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</si>
  <si>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</si>
  <si>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</si>
  <si>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-</t>
  </si>
  <si>
    <t xml:space="preserve">Budynke gospodarczy z garażem k/byłego Urządu Gminy </t>
  </si>
  <si>
    <t>Budynek remozy OSP w Janowicach</t>
  </si>
  <si>
    <t xml:space="preserve">Budynek świetlicy wiejskiej w Trzeszkowicach </t>
  </si>
  <si>
    <t>Budynek remizy OSP w Minkowicach</t>
  </si>
  <si>
    <t>Budynek byłej remozy OSP w Żurawikach</t>
  </si>
  <si>
    <t>Budynek remizy OSP Dominów (nowa)</t>
  </si>
  <si>
    <t xml:space="preserve">Budynek byłej remizy OSP w Krępcu </t>
  </si>
  <si>
    <t xml:space="preserve">Budynke Apteki w Mełgwi </t>
  </si>
  <si>
    <t xml:space="preserve">Budynek Ośrodka Zdrowia w Mełgwi </t>
  </si>
  <si>
    <t>Budynek remizy OSP w Trzeszkowicach /nowa/</t>
  </si>
  <si>
    <t>Budynek biurowo mieszkalny w Mełgwi (ul. Kościelna 7)</t>
  </si>
  <si>
    <t xml:space="preserve">Urząd Gminy </t>
  </si>
  <si>
    <t xml:space="preserve">1. Urząd Gminy </t>
  </si>
  <si>
    <t xml:space="preserve">B.d. </t>
  </si>
  <si>
    <t xml:space="preserve">Hala sportowa </t>
  </si>
  <si>
    <t>Cegła</t>
  </si>
  <si>
    <t>Beton</t>
  </si>
  <si>
    <t>Blacha</t>
  </si>
  <si>
    <t xml:space="preserve">Płyty żelbetonowe. Bloczki betonowe, cegla ceramiczna, wełna mineralna. Cegła klinkierowa, gazobeton </t>
  </si>
  <si>
    <t>Płyta żelbetonowa</t>
  </si>
  <si>
    <t>Papa</t>
  </si>
  <si>
    <t>Kompleks sportowy typu Orlik</t>
  </si>
  <si>
    <t xml:space="preserve">Zaplecze do boiska Orlik </t>
  </si>
  <si>
    <t xml:space="preserve">Oczyszczalnia ścieków </t>
  </si>
  <si>
    <t>Budynek dozorcówki, ul. Partyzantów 19</t>
  </si>
  <si>
    <t>Plac zabaw</t>
  </si>
  <si>
    <t>Urządzenia muzyczne i nagłaśniające</t>
  </si>
  <si>
    <t>Szkoła Podstawowa w Krzesimowie</t>
  </si>
  <si>
    <t>Cegła, suporex</t>
  </si>
  <si>
    <t>Drewno blacha</t>
  </si>
  <si>
    <t>1937-2010</t>
  </si>
  <si>
    <t>Budynek szkoły, Krzesimów 116</t>
  </si>
  <si>
    <t>3. Szkoła Podstawowa w Krzesimowie</t>
  </si>
  <si>
    <t xml:space="preserve">Tablica interaktywna </t>
  </si>
  <si>
    <t>Szkoła Podstawowa w Dominowie</t>
  </si>
  <si>
    <t>Budynek szkoły, Dominów 78</t>
  </si>
  <si>
    <t>Drewno</t>
  </si>
  <si>
    <t xml:space="preserve">Oczyszczalnia biologiczna </t>
  </si>
  <si>
    <t>Kamień/cegła</t>
  </si>
  <si>
    <t>4. Szkoła Podstawowa w Dominowie</t>
  </si>
  <si>
    <t>5. Szkoła Podstawowa w Podzamczu</t>
  </si>
  <si>
    <t>Szkoła Podstawowa im. J. Brzechwy w Jackowie</t>
  </si>
  <si>
    <t>około 1968</t>
  </si>
  <si>
    <t>Deski, papa</t>
  </si>
  <si>
    <t>Plac zbaw</t>
  </si>
  <si>
    <t>Oczyszczalnia ściekow</t>
  </si>
  <si>
    <t>6. Szkoła Podstawowa im. J. Brzechwy w Jackowie</t>
  </si>
  <si>
    <t>O</t>
  </si>
  <si>
    <t xml:space="preserve">Ogrodzenie </t>
  </si>
  <si>
    <t>Budynek - portiernia w Nowym Krępcu</t>
  </si>
  <si>
    <t>Budynek remizy OSP W Krzesimowie</t>
  </si>
  <si>
    <t>24.</t>
  </si>
  <si>
    <t>25.</t>
  </si>
  <si>
    <t>26.</t>
  </si>
  <si>
    <t>27.</t>
  </si>
  <si>
    <t>28.</t>
  </si>
  <si>
    <t>29.</t>
  </si>
  <si>
    <t>Zestaw zabawowy w Dominowie</t>
  </si>
  <si>
    <t>Plac zabaw w Mełgwi</t>
  </si>
  <si>
    <t>Plac zabaw we Franciszkowie</t>
  </si>
  <si>
    <t>Plac zabaw w Trzeszkowicach</t>
  </si>
  <si>
    <t>Plac zabaw w Minkowicach</t>
  </si>
  <si>
    <t>30.</t>
  </si>
  <si>
    <t>Szkoła Podstawowa w Podzamczu</t>
  </si>
  <si>
    <t>Zestaw komputerowy</t>
  </si>
  <si>
    <t>Szkoła Podstawowa im. Marii Wójcik w Krępcu</t>
  </si>
  <si>
    <t xml:space="preserve">Ośrodek Pomocy Społecznej </t>
  </si>
  <si>
    <t>9. Gminna Biblioteka Publiczna w Mełgwi</t>
  </si>
  <si>
    <t xml:space="preserve">10. Gminny Ośrodek Kultury </t>
  </si>
  <si>
    <t xml:space="preserve">Gminny Ośrodek Kultury </t>
  </si>
  <si>
    <t>Gminna Biblioteka Publiczna w Mełgwi</t>
  </si>
  <si>
    <t>7. Szkoła Podstawowa im. Marii Wójcik w Krępcu</t>
  </si>
  <si>
    <t xml:space="preserve">8. Ośrodek Pomocy Społecznej </t>
  </si>
  <si>
    <t>Rodzaj wartości</t>
  </si>
  <si>
    <t xml:space="preserve">Suma ubezpieczenia </t>
  </si>
  <si>
    <t>KB</t>
  </si>
  <si>
    <t>Zabezpieczenia przeciwpożarowe</t>
  </si>
  <si>
    <t>Zabezpieczenia przeciwkradzieżowe</t>
  </si>
  <si>
    <t> Budynki</t>
  </si>
  <si>
    <t>- zgodne z przepisami o ochronie przeciwpożarowej,</t>
  </si>
  <si>
    <t>Budynek szkoły</t>
  </si>
  <si>
    <t>- urządzenie sygnalizujące powstanie pożaru,</t>
  </si>
  <si>
    <t>- gaśnice, agregaty:  5 L19szt.,</t>
  </si>
  <si>
    <t>- hydranty zewnętrzne:  szt.,</t>
  </si>
  <si>
    <t>- hydranty wewnętrzne:  szt.,</t>
  </si>
  <si>
    <t>- okratowane okna budynku,</t>
  </si>
  <si>
    <t>- alarm tylko na miejscu,</t>
  </si>
  <si>
    <t>- hydranty wewnętrzne: 3  szt.,</t>
  </si>
  <si>
    <t>- gaśnice, agregaty: 6 szt.,</t>
  </si>
  <si>
    <t>- hydranty wewnętrzne: 2 szt.,</t>
  </si>
  <si>
    <t>4 Szkoła Podstawowa w Dominowie</t>
  </si>
  <si>
    <t xml:space="preserve">5. Szkoła Podstawowa im. Henryka Sinkiewicza w Podzamczu </t>
  </si>
  <si>
    <t xml:space="preserve">6. Szkoła Podstawowa im. J. Brzechwy w Jackowie </t>
  </si>
  <si>
    <t>Jednostka mieści się w budynku Urzędu Gminy</t>
  </si>
  <si>
    <t>Budynek szkoły z kotłownią</t>
  </si>
  <si>
    <t>Zestawy solarne zamontowan na budynkach użyteczności publicznej (SP w Mełgwi, SP w Krzesimowie, SP w jackowei, SP w Krępcu, SP w Dominowie, UG w Mełgwi, OSP w Trzeszkowicach)</t>
  </si>
  <si>
    <t>31.</t>
  </si>
  <si>
    <t>32.</t>
  </si>
  <si>
    <t>33.</t>
  </si>
  <si>
    <t>34.</t>
  </si>
  <si>
    <t xml:space="preserve">UWAGA! W ostatnim czasie dokonane zostały remonty jednostek oświatowych Gminy Mełgiews. Polegały one na malowaniu sal lekcyjnych i dostosowane zostały budynki do obowiązujacyh przepisów przeciwpożarowych. Przystąpiono do remontu poszycia dachu w Szkole Podstawowej w Podzamczu i Krzesimowie, częściowo wymieniono stoarkę okienną na kna PCV w Szkole Podstawowej w Dominowie, przystosowano nowe pomieszczenia na bibliotekę i świetlicę w Szkole Podstawowej w Jackowie. Ponadto zaplanowano konserwację schodów, naprawę podłóg i sanitariató we wszytskich placówkach oświatowych.  </t>
  </si>
  <si>
    <t>35.</t>
  </si>
  <si>
    <t>36.</t>
  </si>
  <si>
    <t>37.</t>
  </si>
  <si>
    <t>38.</t>
  </si>
  <si>
    <t>39.</t>
  </si>
  <si>
    <t>40.</t>
  </si>
  <si>
    <t>Boisko wielofunkcyjne</t>
  </si>
  <si>
    <t>Remonty</t>
  </si>
  <si>
    <t>2010 Docieplenie budynku; 2004, Wymiana grzejników, 2003, Wymiana okien</t>
  </si>
  <si>
    <t>Bramy metalowe przesuwne</t>
  </si>
  <si>
    <t>Osadnik gliny 2*3 m2, studzeinka rozdzeilcza szt. 5 studzenka napowietrzająca szt. 6, drenaz rozsączający</t>
  </si>
  <si>
    <t>Sztuczna trawa, kostka, siatka, ogrodzenie.</t>
  </si>
  <si>
    <t xml:space="preserve">Drewno, plastik, metal, liny, ogrodzenie, ławki itd.. </t>
  </si>
  <si>
    <t xml:space="preserve">Sprzęt elektroniczny starszy niż 7 lat </t>
  </si>
  <si>
    <t>Sprzęt elektroniczny, fax, urządzenie alarmowe, przenośny i stacjonarny starszy niż 7 lat</t>
  </si>
  <si>
    <t>Budynke Szkoły, Podzamcze 22 (zabytkowy)</t>
  </si>
  <si>
    <t>WO</t>
  </si>
  <si>
    <t>Bieżące prace remontowe</t>
  </si>
  <si>
    <t>Bieżące</t>
  </si>
  <si>
    <t>Murowane</t>
  </si>
  <si>
    <t xml:space="preserve">Boisko Orlik </t>
  </si>
  <si>
    <t xml:space="preserve">Sprzet przenośny </t>
  </si>
  <si>
    <t>Na belkach i wieńcach żelbetowych </t>
  </si>
  <si>
    <t>Ściany zewn. Cegła wapienno-piaskowa na zaprawie cem.-wap.; Ściany wewn. z cegły ceram. </t>
  </si>
  <si>
    <t>Ścianki ażurowe na zaprawie cementowej, płyty suprema, blacha </t>
  </si>
  <si>
    <t>Ściany fundamentowe z cegły ceramicznej pełnej w zaprawie, ściany piwnic z cegły. W budynku ściany konstrukcyjne i osłonowe z cegły ceramicznej pełnej o grubości 52 i 42 cm. Ściany wewnętrzne z z cegły ceramicznej pełnej.</t>
  </si>
  <si>
    <t>Stropy żelbetowei ceramiczne oparte na belkach stalowych dwuteowych.</t>
  </si>
  <si>
    <t>Konstrukacja dachu drewniana w systemie płatwiowo-krokwiowym, deskowanie pełne, dach pokryty blachą trapezową powlekaną z folią wiatroizolacyjną.</t>
  </si>
  <si>
    <t xml:space="preserve">Ściany fundamentowe z bloczków betonowych na zaprawie. </t>
  </si>
  <si>
    <t>Stropy żelbetowe na belkach stalowych.</t>
  </si>
  <si>
    <t>Dach stromy o konstrukcji drewnianej pokryty blachą trapezową powlekaną, dach na garażu pokryty papą termozgrzewalną.</t>
  </si>
  <si>
    <t>Strop z płyt betonowych na belkach stalowych.</t>
  </si>
  <si>
    <t>Dach stromy o konstrukcji drewnianej pokryty blachą trapezową powlekaną.</t>
  </si>
  <si>
    <t>Ściany z pustaków żużlobetonowych alfa.</t>
  </si>
  <si>
    <t>Strop z belek drewnianych</t>
  </si>
  <si>
    <t xml:space="preserve">Dach kryty eternitem falistym </t>
  </si>
  <si>
    <t>Ściany fundamentowe z cegły ceramicznej pełnej na zaprawie. Ściany wewn. Z cegły ceramicznej pełnej.</t>
  </si>
  <si>
    <t xml:space="preserve">Stropy ceramiczne na belkach stalowych. </t>
  </si>
  <si>
    <t>Dach o konstrukcji drewnianej pokryty płytami z eternitu falistego.</t>
  </si>
  <si>
    <t>Ściany fundamentowe zbloczków betonowych na zaprawie. Ściany wewnętrzne z cegły silikatowej.</t>
  </si>
  <si>
    <t>Strop z płytek betonowych na belkach stalowych.</t>
  </si>
  <si>
    <t>Dach stromy o konstrukcji drewnianej pokryty płytami z eternitu falistego.</t>
  </si>
  <si>
    <t>Ściany fundamentowe z bloczków betonowych  na zaprawie.</t>
  </si>
  <si>
    <t>Stropy żelbetowe na belkach stalowych opartych na słupach stalowych.</t>
  </si>
  <si>
    <t>Dach stromy o konnstrukcji drewnianej pokryty eternitem, obróbki blacharskie z blachy ocynkowanej.</t>
  </si>
  <si>
    <t>Ściany fundamentowe z cegły ceramicznej pełnej na zprawie. Ściany piwnic z cegły. Ściany konstrukcyjne i osłonowe z cegły ceramicznej pełnej o grubości 52 i 42 cm. Ściany wewnętrzne z cegły ceramicznej pełnej.</t>
  </si>
  <si>
    <t>Stropy ceramiczne oparte na belkach stalowych dwuteowych.</t>
  </si>
  <si>
    <t>Więźba dachowa drewniana, dach pokryty blacha trapezową powlekaną.</t>
  </si>
  <si>
    <t>Konstrukcja dachu drewniana w systemie płatwiowo-krokwiowym, deskowanie pełne, dach pokryty blachą. Blacha ocynkowana malowana antykorozyjnie i blacha trapezowa powlekana.</t>
  </si>
  <si>
    <t>Ściany fundamentowe z cegły ceramicznej pełnej na zprawie. W budynku ściany zewn i wewn. Z cegły silikatowej.</t>
  </si>
  <si>
    <t>Strop na belkach stalowych.</t>
  </si>
  <si>
    <t xml:space="preserve">Ściany fundamentowe z cegły ceramicznej pełnej na zaprawie. Ściany piwnic z cegły. Ściany wewnętrzne z cegły ceramicznej pełnej. </t>
  </si>
  <si>
    <t xml:space="preserve">Stropy żelbetowe i ceramiczne oparte na belkach stalowych dwuteowych. </t>
  </si>
  <si>
    <t>Konstrukcja dachu z płyt korytkowych betonowych. Dach płaski pokryty papą termozgrzewalną.</t>
  </si>
  <si>
    <t>Ściany z cegły wpienno-piaskowej.</t>
  </si>
  <si>
    <t>Papa asfaltowa na lepiku</t>
  </si>
  <si>
    <t>Fundamenty i ściany żelbetowe monolityczne z betonu. Scena-drewniana podłoga.</t>
  </si>
  <si>
    <t>Dźwigary stalowe z układem płatwi drewnianych.</t>
  </si>
  <si>
    <t>Pokrycie dachowe  - powłoka PVC, mocowana mechanicznie na geowłókninie do poszycia  z desek drewnianych.</t>
  </si>
  <si>
    <t>Ściany fundamentowe z cegły ceramicznej pełnej na zprawie. Ściany zewnętrzne z cegły ceramicznej pełnej. Ściany wewnętrzne z cegły ceramicznej pełnej</t>
  </si>
  <si>
    <t>Siłownia zewnętrzna w Krzesimowie</t>
  </si>
  <si>
    <t>Siłownia zewnętrzna w Mełgwi</t>
  </si>
  <si>
    <t>Siłownia zewnętrzna w Jackowie</t>
  </si>
  <si>
    <t>Siłownia zewnętrzna w Podzamczu</t>
  </si>
  <si>
    <t>Wypożyczalnia rowerów w Mełgwi</t>
  </si>
  <si>
    <t>II połowa XX wieku</t>
  </si>
  <si>
    <t>lata 30 XX wieku</t>
  </si>
  <si>
    <t>Brak danych</t>
  </si>
  <si>
    <t>Budynek gospodarczy na Podzamczu na dz. Nr 37/6</t>
  </si>
  <si>
    <t xml:space="preserve">po 2010 r. </t>
  </si>
  <si>
    <t>41.</t>
  </si>
  <si>
    <t>42.</t>
  </si>
  <si>
    <t>43.</t>
  </si>
  <si>
    <t>44.</t>
  </si>
  <si>
    <t>45.</t>
  </si>
  <si>
    <t>46.</t>
  </si>
  <si>
    <t>47.</t>
  </si>
  <si>
    <t>48.</t>
  </si>
  <si>
    <t>Nr rej.</t>
  </si>
  <si>
    <t>Marka</t>
  </si>
  <si>
    <t>Typ, model</t>
  </si>
  <si>
    <t>Rodzaj</t>
  </si>
  <si>
    <t>Pojemność</t>
  </si>
  <si>
    <t>Ładowność</t>
  </si>
  <si>
    <t>DMC</t>
  </si>
  <si>
    <t>Moc</t>
  </si>
  <si>
    <t>Liczba miejsc</t>
  </si>
  <si>
    <t xml:space="preserve">Rok prod. </t>
  </si>
  <si>
    <t>Przebieg</t>
  </si>
  <si>
    <t>Nr nadwozia</t>
  </si>
  <si>
    <t>Okres OC</t>
  </si>
  <si>
    <t>Okres NW</t>
  </si>
  <si>
    <t>Ubezpieczający</t>
  </si>
  <si>
    <t xml:space="preserve">Właściciel </t>
  </si>
  <si>
    <t>LSW15544</t>
  </si>
  <si>
    <t xml:space="preserve">Renault </t>
  </si>
  <si>
    <t>liade</t>
  </si>
  <si>
    <t>Autobus</t>
  </si>
  <si>
    <t>WF63FR11200015747</t>
  </si>
  <si>
    <t>Gmina Mełgiew, 21-007 Mełgiew, ul. Partyzacka 2, Regon: 431019589</t>
  </si>
  <si>
    <t>LSWW005</t>
  </si>
  <si>
    <t>BSS</t>
  </si>
  <si>
    <t>P93SH</t>
  </si>
  <si>
    <t>przyczepy naczepy</t>
  </si>
  <si>
    <t>26248</t>
  </si>
  <si>
    <t>Urząd Gminy     
ul. Partyzancka 2
21-007 Mełgiew
Regon: 000543433
NIP: 713-109-63-17</t>
  </si>
  <si>
    <t>LSWX040</t>
  </si>
  <si>
    <t>Urusus</t>
  </si>
  <si>
    <t>C-360</t>
  </si>
  <si>
    <t xml:space="preserve">ciągnik rolniczy </t>
  </si>
  <si>
    <t>475770</t>
  </si>
  <si>
    <t>LLS2275</t>
  </si>
  <si>
    <t>Ursus</t>
  </si>
  <si>
    <t>Ostrówek</t>
  </si>
  <si>
    <t>653699</t>
  </si>
  <si>
    <t xml:space="preserve">ZIŁ </t>
  </si>
  <si>
    <t>D-470</t>
  </si>
  <si>
    <t>cieżarowy specjl. Odśnieżacz</t>
  </si>
  <si>
    <t>5510741</t>
  </si>
  <si>
    <t>pożarniczy</t>
  </si>
  <si>
    <t>Gmina Mełgiew
Ul. Partyzancka 2
21-007 Mełgiew
NIP: 712-29-14-532
REGON: 431019589</t>
  </si>
  <si>
    <t>LSW9K89</t>
  </si>
  <si>
    <t>DAF</t>
  </si>
  <si>
    <t>XLAAE11DF00224632</t>
  </si>
  <si>
    <t>OSP Krzesimów, Regon: 060031637, Krzesimów, 21-007 Mełgiew</t>
  </si>
  <si>
    <t>LSWW615</t>
  </si>
  <si>
    <t>BIAFAMART</t>
  </si>
  <si>
    <t>T-104/4</t>
  </si>
  <si>
    <t>przyczepa rolnicza</t>
  </si>
  <si>
    <t>SXAT1044P1CB00339</t>
  </si>
  <si>
    <t>LSWG868</t>
  </si>
  <si>
    <t>Magirus Deutz</t>
  </si>
  <si>
    <t>FM170D011FA</t>
  </si>
  <si>
    <t>4500011242</t>
  </si>
  <si>
    <t>LSWA840</t>
  </si>
  <si>
    <t xml:space="preserve">Tatra </t>
  </si>
  <si>
    <t>148PPR</t>
  </si>
  <si>
    <t>1681657</t>
  </si>
  <si>
    <t>LSW1A31</t>
  </si>
  <si>
    <t>Star</t>
  </si>
  <si>
    <t>53178</t>
  </si>
  <si>
    <t>LSW2P96</t>
  </si>
  <si>
    <t>Jelcz</t>
  </si>
  <si>
    <t>10587</t>
  </si>
  <si>
    <t>LSW06758</t>
  </si>
  <si>
    <t xml:space="preserve">Volkswagen </t>
  </si>
  <si>
    <t xml:space="preserve">Transporter </t>
  </si>
  <si>
    <t>osobowy</t>
  </si>
  <si>
    <t>WV2ZZZ70ZSH020999</t>
  </si>
  <si>
    <t>LSWX939</t>
  </si>
  <si>
    <t>Lamborgini</t>
  </si>
  <si>
    <t>56460LAMPO60DT</t>
  </si>
  <si>
    <t>20151</t>
  </si>
  <si>
    <t>LSW09305</t>
  </si>
  <si>
    <t>WV2ZZZ70ZPH131583</t>
  </si>
  <si>
    <t>Volvo</t>
  </si>
  <si>
    <t>FL614</t>
  </si>
  <si>
    <t>YB1E6A4A5LB453389</t>
  </si>
  <si>
    <t>LSW6M33</t>
  </si>
  <si>
    <t>Caravelle</t>
  </si>
  <si>
    <t>WVWZZZ70ZAPH12630</t>
  </si>
  <si>
    <t>LSW23442</t>
  </si>
  <si>
    <t xml:space="preserve">Ford </t>
  </si>
  <si>
    <t xml:space="preserve">Transit </t>
  </si>
  <si>
    <t>WF0NXXTTFNDK73564</t>
  </si>
  <si>
    <t>Załącznik nr 1e do SIWZ zakładka nr 3 - wykaz pojazdów</t>
  </si>
  <si>
    <t xml:space="preserve">B. d. </t>
  </si>
  <si>
    <t>brak numeru</t>
  </si>
  <si>
    <t>D-557</t>
  </si>
  <si>
    <t>Równiarka</t>
  </si>
  <si>
    <t>49.</t>
  </si>
  <si>
    <t>Drewno, plastik, metal</t>
  </si>
  <si>
    <t xml:space="preserve">Sprzęt elektroniczny przenosny </t>
  </si>
  <si>
    <t xml:space="preserve">Sprzet eletroiczny stacjonarny </t>
  </si>
  <si>
    <t>Załącznik nr 1e do SIWZ zakładka nr 2 - wykaz sprzętu elektronicznego</t>
  </si>
  <si>
    <t>Załącznik nr 1e do SIWZ zakładka nr 3 - wykaz mienia do ubezpieczenia</t>
  </si>
  <si>
    <t>Załącznik nr 1e do SIWZ zakładka nr 4 - wykaz zabezpieczeń</t>
  </si>
  <si>
    <t>01.01.2018 31.12.2018</t>
  </si>
  <si>
    <t>Jednostka nie wykazuje majątu na sumy stałe</t>
  </si>
  <si>
    <t>Szkoła Podstawowa w Mełgwi</t>
  </si>
  <si>
    <t>Budynek klas IV-VIII</t>
  </si>
  <si>
    <t>Budynek klas 0-III</t>
  </si>
  <si>
    <t>2. Szkoła Podstawowa w Mełgwi</t>
  </si>
  <si>
    <t>Hala sportowa</t>
  </si>
  <si>
    <t>Basen szkolny</t>
  </si>
  <si>
    <t>Budynke dozorówki</t>
  </si>
  <si>
    <t xml:space="preserve"> zgodne z przepisami o ochronie gaśnice lub agregaty 7 szt., hydrany zewnętrzne 1 szt, hydrany wewnętrze 4 szt. </t>
  </si>
  <si>
    <t xml:space="preserve"> zgodne z przepisami o ochronie gaśnice lub agregaty 1 szt., hydrany wewnętrze 2 szt. </t>
  </si>
  <si>
    <t xml:space="preserve"> zgodne z przepisami o ochronie gaśnice lub agregaty 1 szt., hydrany zewnętrzne 1 szt, hydrany wewnętrze 1 szt. </t>
  </si>
  <si>
    <t xml:space="preserve"> zgodne z przepisami o ochronie gaśnice lub agregaty 5 szt., hydrany zewnętrzne 1 szt, hydrany wewnętrze 2 szt. </t>
  </si>
  <si>
    <t xml:space="preserve">co najmniej 2 zamki wielozastawkowe w każdych drzwiach zewnętrznych, alarm tylko na miejscu </t>
  </si>
  <si>
    <t>Ogrodzenie</t>
  </si>
  <si>
    <t>Bunkier na opał</t>
  </si>
  <si>
    <t>Kotłownia</t>
  </si>
  <si>
    <t>alarm tylko na miejscu, częściowo okratowe okna budynku</t>
  </si>
  <si>
    <t>Sprzęt elektroniczny starszy niż 7 lat</t>
  </si>
  <si>
    <t>Sprzęt elektroniczny przenośny w wartości odtworzeniowej</t>
  </si>
  <si>
    <t xml:space="preserve">Budynek szkoły  J. Brzechwy w Jackowie </t>
  </si>
  <si>
    <t>gaśnice, agregaty</t>
  </si>
  <si>
    <t>hydranty zewnętrzne</t>
  </si>
  <si>
    <t>hydranty wewnętrzne</t>
  </si>
  <si>
    <t>alarm tylko na miejscu,</t>
  </si>
  <si>
    <t xml:space="preserve"> co najmniej 2 zamki wielozastawkowe w każdych drzwiach zewnętrznych,</t>
  </si>
  <si>
    <t xml:space="preserve">Tablice interaktywne </t>
  </si>
  <si>
    <t>Centrale, aparaty telefoniczn i faxy</t>
  </si>
  <si>
    <t xml:space="preserve">2. </t>
  </si>
  <si>
    <t>gaśnice, agregaty: 3 szt.,</t>
  </si>
  <si>
    <t>Cegła/beton</t>
  </si>
  <si>
    <t>Siłownia napowierzna</t>
  </si>
  <si>
    <t xml:space="preserve">2. Szkoła Podstawowa w Mełgwi </t>
  </si>
  <si>
    <t>Monitoring</t>
  </si>
  <si>
    <t>Sprzęt elektroniczny stacjonarny*</t>
  </si>
  <si>
    <t>Kserokopiarki, urządzenia wielofunkcyjne*</t>
  </si>
  <si>
    <t>Centrale, aparaty telefoniczn i faxy*</t>
  </si>
  <si>
    <t>Sprzęt elektroniczny przenośny*</t>
  </si>
  <si>
    <t>*</t>
  </si>
  <si>
    <t>Bez podziału na rok produkcji</t>
  </si>
  <si>
    <t>2015/2019</t>
  </si>
  <si>
    <t>Altana</t>
  </si>
  <si>
    <t>nice 5 szt., hydranty zewnętrzne</t>
  </si>
  <si>
    <t>Amfiteatr w Mełgwi</t>
  </si>
  <si>
    <t>Budynek biurowy w Mełgwi, ul. Partyzancka 42</t>
  </si>
  <si>
    <t>Budynek w Mełgwi I (Przedszkole) ul. Partyzancka 34</t>
  </si>
  <si>
    <t>Budynek gospodarczy ul. Partyzancka 34</t>
  </si>
  <si>
    <t>Budynek remizy OSP w Mełgwi, ul. Kościelna 10</t>
  </si>
  <si>
    <t>Budynek świetlicy w Józefowie</t>
  </si>
  <si>
    <t>Budynek stacji wody w Mełgwi I ul. Milejowska</t>
  </si>
  <si>
    <t>Budynek kuchni turystycznej  Nowym Krępcu (Park)</t>
  </si>
  <si>
    <t>Budynke szatni w Nowym Krępcu</t>
  </si>
  <si>
    <t>Garaż w Podzamczu k/bloku</t>
  </si>
  <si>
    <t>Budynek magazyn w Podzamczu</t>
  </si>
  <si>
    <t>Budynek sklepu w Dominowie</t>
  </si>
  <si>
    <t>Budynek sklepu w Trzeszkowicach</t>
  </si>
  <si>
    <t>Budynek w Janówku (po szkole)</t>
  </si>
  <si>
    <t>Budynek hydroforni w Dominowie</t>
  </si>
  <si>
    <t>Budynek świetlicy w Jackowie</t>
  </si>
  <si>
    <t>Budynek garaży przy remizie OSP w Minkowicach</t>
  </si>
  <si>
    <t>Budynek po byłej zlewni mleka w Żurawnikach</t>
  </si>
  <si>
    <t>Budynek handlowo usługowy (sklep) w Janowicach</t>
  </si>
  <si>
    <t>Wiaty przystankowe na terenie Gminy Mełgiew</t>
  </si>
  <si>
    <t>Maszt teleskopowy</t>
  </si>
  <si>
    <t>Przydomowe oczyszczalnie ścieków na terenie Gmin</t>
  </si>
  <si>
    <t>Szambo wraz z przyłączem do budynku  OSP w Krępcu</t>
  </si>
  <si>
    <t>Szambo wraz z przyłączem do budynku  OSP w Dominowie</t>
  </si>
  <si>
    <t>Przyłącze wodociągowe</t>
  </si>
  <si>
    <t>Oczyszczalnia ścieków biologic</t>
  </si>
  <si>
    <t>Punkt poboru wody Krzesimów</t>
  </si>
  <si>
    <t>Punkt poboru wody Żurawiec</t>
  </si>
  <si>
    <t>Punkt poboru wody Janowice</t>
  </si>
  <si>
    <t>Hydrofornia i ujęcie wody w Trzeszkowicach</t>
  </si>
  <si>
    <t>Hydrofornia w Podzamczu</t>
  </si>
  <si>
    <t>Hydrofornia w Jackowie</t>
  </si>
  <si>
    <t>Zajezdnia autobusowa w Mełgwi</t>
  </si>
  <si>
    <t xml:space="preserve">Ogrodzenie w Mełgwi </t>
  </si>
  <si>
    <t>Oświetlenie drogowe w Krępcu</t>
  </si>
  <si>
    <t>Lampy hybrydowe, stanowiące oświetlenie uliczne (59 szt.) w miejscowościach Krzesimów I, Krzesimów II, Janówek, Trzeszkowice, Nowy Krępiec, Krępiec I, Krępiec II, Mełgiew I, Minkowice, Kolonia Minkowice, Piotrówek, Żurawniki, Podzamcze, Jacków, Trzeciaków, Janowice, Józefów, Franciszków</t>
  </si>
  <si>
    <t>Oświetlenie w Podzamczu</t>
  </si>
  <si>
    <t>Oświetlenie Franciszków</t>
  </si>
  <si>
    <t>Boisko we Franciszkowie</t>
  </si>
  <si>
    <t>Boisko w Minkowicach</t>
  </si>
  <si>
    <t>Altana drewniana w Podzamczu</t>
  </si>
  <si>
    <t>Altana rekreacyjna dewniana z wyposażeniem</t>
  </si>
  <si>
    <t>Altana drewniana w Janówku</t>
  </si>
  <si>
    <t>Piłkochwyty - boisko Franciszków</t>
  </si>
  <si>
    <t>Ogrodzenie terenowe</t>
  </si>
  <si>
    <t>Boisko z ogrodzeniem</t>
  </si>
  <si>
    <t>Ogrodzenie nr 30/1</t>
  </si>
  <si>
    <t>Ogrodzenie hydroforni w Domino</t>
  </si>
  <si>
    <t>Ogrodzenie cmentarz komunalnego</t>
  </si>
  <si>
    <t>Ogrodzenie terenu boiska w Trzeszkowicach</t>
  </si>
  <si>
    <t>Mała infrastruktura w Mełgwi</t>
  </si>
  <si>
    <t>Witacze z podświetleniem</t>
  </si>
  <si>
    <t>Ogrodzenie działki i chodnika w Mełgwi k Agromerówki</t>
  </si>
  <si>
    <t>Kotłownia gazowa w budynku Urzędu Gminy Mełgiwe</t>
  </si>
  <si>
    <t xml:space="preserve">Wyposażenie i uzrądzenia w tym agregat, Odśnieżarka, Zagęszczarka, Kosiarki, Koparka, Równiarka itd.. </t>
  </si>
  <si>
    <t>Tablica interaktywna *</t>
  </si>
  <si>
    <t>Kontener socjalny</t>
  </si>
  <si>
    <t>Kontener szatniowy</t>
  </si>
  <si>
    <t>Zestaw zabawowy w Mełgwi I</t>
  </si>
  <si>
    <t>Urządzenie na ćwiczeń na siłowni zewnętrznej we Franciszkowie</t>
  </si>
  <si>
    <t>Plac zabaw w Mełgwi I (przy amfiteatrze)</t>
  </si>
  <si>
    <t>Plac zabaw na terenie parku w Nowym Krępcu</t>
  </si>
  <si>
    <t>Plac zabaw w Podzamczu</t>
  </si>
  <si>
    <t>Siłownia zewnętrzna w Dominowie</t>
  </si>
  <si>
    <t>Ścianka wystawiennicza z trybunką</t>
  </si>
  <si>
    <t>Klimatyzacja</t>
  </si>
  <si>
    <t>Bilbord LED 2 szt.</t>
  </si>
  <si>
    <t xml:space="preserve"> LLG9384</t>
  </si>
  <si>
    <t>LSW 3T38</t>
  </si>
  <si>
    <t>LSWG500</t>
  </si>
  <si>
    <t>STAR</t>
  </si>
  <si>
    <t>M78/14.227LA-LF</t>
  </si>
  <si>
    <t>SUSM78ZZZ2F000733</t>
  </si>
  <si>
    <t>OSP w Minkowicach
Minkowice
21-007 Mełgiew
REGON: 432319738</t>
  </si>
  <si>
    <t>06.09.2021 05.09.2024</t>
  </si>
  <si>
    <t>22.06.2021 21.06.2024</t>
  </si>
  <si>
    <t>01.01.2021 31.12.2023</t>
  </si>
  <si>
    <t>06.11.2020 05.11.2023</t>
  </si>
  <si>
    <t>25.02.2021 24.02.2024</t>
  </si>
  <si>
    <t>04.06.2021 03.06.2024</t>
  </si>
  <si>
    <t>06.05.2021 05.05.2024</t>
  </si>
  <si>
    <t>26.07.2021 25.07.2024</t>
  </si>
  <si>
    <t>08.11.2020 07.11.2023</t>
  </si>
  <si>
    <t>27.11.2020 26.11.2023</t>
  </si>
  <si>
    <t>19.11.2020 18.11.2023</t>
  </si>
  <si>
    <t>26.09.2021 25.09.2024</t>
  </si>
  <si>
    <t>specjlany pożarniczy</t>
  </si>
  <si>
    <t>LSW 33843</t>
  </si>
  <si>
    <t>Mercedes Benz</t>
  </si>
  <si>
    <t>Atego</t>
  </si>
  <si>
    <t>WDB9760641L529527</t>
  </si>
  <si>
    <t>16.11.2020 15.11.2023</t>
  </si>
  <si>
    <t>Oświetlenie Trzeciankowa</t>
  </si>
  <si>
    <t>Monitroing*</t>
  </si>
  <si>
    <t>Centrale telefoniczne, faxy*</t>
  </si>
  <si>
    <t>Urządzenie do loklaizacji wycieków na sieci wodociągowej*</t>
  </si>
  <si>
    <t>Forrotec 350 z wyświetlaczem do wykrywania awari wodociągowych*</t>
  </si>
  <si>
    <t>System zarządzania pracami Rady Gminy*</t>
  </si>
  <si>
    <t>Stacje abonenckie i czterosektorowe*</t>
  </si>
  <si>
    <t>Nagłośnienie*</t>
  </si>
  <si>
    <t>Telefony komórkowe*</t>
  </si>
  <si>
    <t>Sprzet elektroniczny przenośny*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</si>
  <si>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</si>
  <si>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</si>
  <si>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</si>
  <si>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</si>
  <si>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</si>
  <si>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</si>
  <si>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</si>
  <si>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</si>
  <si>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</si>
  <si>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</si>
  <si>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</si>
  <si>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</si>
  <si>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</si>
  <si>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</si>
  <si>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</si>
  <si>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</si>
  <si>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</si>
  <si>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</si>
  <si>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</si>
  <si>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</si>
  <si>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</si>
  <si>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</si>
  <si>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</si>
  <si>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</si>
  <si>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</si>
  <si>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</si>
  <si>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</si>
  <si>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</si>
  <si>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</si>
  <si>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</si>
  <si>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</si>
  <si>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</si>
  <si>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</si>
  <si>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</si>
  <si>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</si>
  <si>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</si>
  <si>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</si>
  <si>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</si>
  <si>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</si>
  <si>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</si>
  <si>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</si>
  <si>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</si>
  <si>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</si>
  <si>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</si>
  <si>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</si>
  <si>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</si>
  <si>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bu</t>
  </si>
  <si>
    <t>sol</t>
  </si>
  <si>
    <t>w</t>
  </si>
  <si>
    <t>b</t>
  </si>
  <si>
    <t>p</t>
  </si>
  <si>
    <t xml:space="preserve">b </t>
  </si>
  <si>
    <t>s</t>
  </si>
  <si>
    <t>wo</t>
  </si>
  <si>
    <t>kb</t>
  </si>
  <si>
    <t>Budynek gospodarczy /garażowy/ w Mełgwi (ul. Kościelna 7)</t>
  </si>
  <si>
    <t xml:space="preserve">Budynek świetlicy we Franciszkowie </t>
  </si>
  <si>
    <t xml:space="preserve">Basen szkolny </t>
  </si>
  <si>
    <t xml:space="preserve">Budynek Centrum Kultruy, Edukacji i Sportu w Mełgwi </t>
  </si>
  <si>
    <t>LSW 20489</t>
  </si>
  <si>
    <t>Carpol</t>
  </si>
  <si>
    <t>VF1JLB7B2EY525400</t>
  </si>
  <si>
    <t>20.12.2020 19.12.2023</t>
  </si>
  <si>
    <t>Okres AC</t>
  </si>
  <si>
    <t>Suma ubepzieczenia</t>
  </si>
  <si>
    <t>koparko-ładowarka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</si>
</sst>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3" applyFont="1" applyBorder="1"/>
    <xf numFmtId="0" fontId="8" fillId="0" borderId="0" xfId="1" applyFont="1" applyBorder="1"/>
    <xf numFmtId="0" fontId="8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8" fillId="0" borderId="0" xfId="3" applyFont="1" applyBorder="1"/>
    <xf numFmtId="0" fontId="9" fillId="0" borderId="0" xfId="0" applyFont="1"/>
    <xf numFmtId="0" fontId="7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5" fillId="0" borderId="0" xfId="0" applyFont="1" applyFill="1" applyBorder="1"/>
    <xf numFmtId="0" fontId="5" fillId="0" borderId="1" xfId="1" applyFont="1" applyFill="1" applyBorder="1" applyAlignment="1">
      <alignment vertical="center" wrapText="1"/>
    </xf>
    <xf numFmtId="0" fontId="5" fillId="0" borderId="0" xfId="0" applyFont="1" applyBorder="1"/>
    <xf numFmtId="0" fontId="4" fillId="3" borderId="1" xfId="1" applyFont="1" applyFill="1" applyBorder="1" applyAlignment="1">
      <alignment horizontal="left" vertical="center"/>
    </xf>
    <xf numFmtId="164" fontId="5" fillId="3" borderId="1" xfId="1" applyNumberFormat="1" applyFont="1" applyFill="1" applyBorder="1" applyAlignment="1">
      <alignment horizontal="right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0" fontId="7" fillId="0" borderId="1" xfId="0" applyFont="1" applyBorder="1"/>
    <xf numFmtId="0" fontId="5" fillId="5" borderId="0" xfId="0" applyFont="1" applyFill="1" applyBorder="1"/>
    <xf numFmtId="164" fontId="5" fillId="0" borderId="0" xfId="0" applyNumberFormat="1" applyFont="1" applyBorder="1"/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44" fontId="5" fillId="0" borderId="1" xfId="5" applyFont="1" applyFill="1" applyBorder="1" applyAlignment="1">
      <alignment horizontal="right" vertical="center" wrapText="1"/>
    </xf>
    <xf numFmtId="44" fontId="5" fillId="3" borderId="1" xfId="5" applyFont="1" applyFill="1" applyBorder="1" applyAlignment="1">
      <alignment horizontal="right" vertical="center" wrapText="1"/>
    </xf>
    <xf numFmtId="44" fontId="4" fillId="3" borderId="1" xfId="5" applyFont="1" applyFill="1" applyBorder="1" applyAlignment="1">
      <alignment horizontal="center" vertical="center" wrapText="1"/>
    </xf>
    <xf numFmtId="44" fontId="5" fillId="5" borderId="1" xfId="5" applyFont="1" applyFill="1" applyBorder="1" applyAlignment="1">
      <alignment vertical="center" wrapText="1"/>
    </xf>
    <xf numFmtId="44" fontId="8" fillId="0" borderId="0" xfId="5" applyFont="1" applyBorder="1" applyAlignment="1">
      <alignment wrapText="1"/>
    </xf>
    <xf numFmtId="44" fontId="5" fillId="0" borderId="0" xfId="5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5" fillId="0" borderId="6" xfId="5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1" xfId="0" applyFont="1" applyBorder="1"/>
    <xf numFmtId="44" fontId="5" fillId="0" borderId="0" xfId="0" applyNumberFormat="1" applyFont="1" applyBorder="1"/>
    <xf numFmtId="0" fontId="4" fillId="0" borderId="0" xfId="0" applyFont="1" applyBorder="1"/>
    <xf numFmtId="0" fontId="5" fillId="5" borderId="1" xfId="3" applyFont="1" applyFill="1" applyBorder="1" applyAlignment="1">
      <alignment vertical="center"/>
    </xf>
    <xf numFmtId="164" fontId="5" fillId="0" borderId="1" xfId="3" applyNumberFormat="1" applyFont="1" applyFill="1" applyBorder="1" applyAlignment="1">
      <alignment vertical="center"/>
    </xf>
    <xf numFmtId="0" fontId="5" fillId="5" borderId="1" xfId="3" applyFont="1" applyFill="1" applyBorder="1" applyAlignment="1">
      <alignment horizontal="center" vertical="center"/>
    </xf>
    <xf numFmtId="44" fontId="5" fillId="5" borderId="1" xfId="5" applyFont="1" applyFill="1" applyBorder="1" applyAlignment="1">
      <alignment vertical="center"/>
    </xf>
    <xf numFmtId="0" fontId="5" fillId="5" borderId="1" xfId="3" applyFont="1" applyFill="1" applyBorder="1"/>
    <xf numFmtId="0" fontId="5" fillId="0" borderId="1" xfId="3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5" fillId="5" borderId="1" xfId="3" applyNumberFormat="1" applyFont="1" applyFill="1" applyBorder="1" applyAlignment="1">
      <alignment vertical="center"/>
    </xf>
    <xf numFmtId="0" fontId="5" fillId="5" borderId="1" xfId="3" applyFont="1" applyFill="1" applyBorder="1" applyAlignment="1">
      <alignment horizontal="center"/>
    </xf>
    <xf numFmtId="0" fontId="5" fillId="5" borderId="1" xfId="1" applyFont="1" applyFill="1" applyBorder="1" applyAlignment="1">
      <alignment vertical="center" wrapText="1"/>
    </xf>
    <xf numFmtId="44" fontId="5" fillId="5" borderId="1" xfId="5" applyFont="1" applyFill="1" applyBorder="1" applyAlignment="1">
      <alignment horizontal="right" vertical="center" wrapText="1"/>
    </xf>
    <xf numFmtId="0" fontId="4" fillId="5" borderId="1" xfId="1" applyFont="1" applyFill="1" applyBorder="1" applyAlignment="1">
      <alignment horizontal="center" vertical="center"/>
    </xf>
    <xf numFmtId="0" fontId="8" fillId="5" borderId="0" xfId="0" applyFont="1" applyFill="1" applyBorder="1"/>
    <xf numFmtId="44" fontId="8" fillId="5" borderId="0" xfId="5" applyFont="1" applyFill="1" applyBorder="1" applyAlignment="1">
      <alignment wrapText="1"/>
    </xf>
    <xf numFmtId="0" fontId="8" fillId="5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44" fontId="5" fillId="5" borderId="0" xfId="5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/>
    </xf>
    <xf numFmtId="0" fontId="5" fillId="5" borderId="1" xfId="3" applyFont="1" applyFill="1" applyBorder="1" applyAlignment="1">
      <alignment vertical="center" wrapText="1"/>
    </xf>
    <xf numFmtId="164" fontId="5" fillId="5" borderId="0" xfId="0" applyNumberFormat="1" applyFont="1" applyFill="1" applyBorder="1"/>
    <xf numFmtId="44" fontId="5" fillId="0" borderId="1" xfId="5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5" fillId="5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164" fontId="4" fillId="3" borderId="1" xfId="3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44" fontId="5" fillId="0" borderId="1" xfId="1" applyNumberFormat="1" applyFont="1" applyFill="1" applyBorder="1" applyAlignment="1">
      <alignment horizontal="center" vertical="center"/>
    </xf>
    <xf numFmtId="49" fontId="8" fillId="0" borderId="0" xfId="0" applyNumberFormat="1" applyFont="1" applyBorder="1"/>
    <xf numFmtId="49" fontId="5" fillId="0" borderId="0" xfId="0" applyNumberFormat="1" applyFont="1" applyBorder="1"/>
    <xf numFmtId="49" fontId="5" fillId="5" borderId="0" xfId="0" applyNumberFormat="1" applyFont="1" applyFill="1" applyBorder="1"/>
    <xf numFmtId="49" fontId="8" fillId="0" borderId="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center"/>
    </xf>
    <xf numFmtId="49" fontId="4" fillId="3" borderId="0" xfId="1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44" fontId="5" fillId="0" borderId="0" xfId="0" applyNumberFormat="1" applyFont="1" applyFill="1" applyBorder="1"/>
    <xf numFmtId="44" fontId="8" fillId="0" borderId="0" xfId="0" applyNumberFormat="1" applyFont="1" applyFill="1" applyBorder="1"/>
    <xf numFmtId="164" fontId="5" fillId="0" borderId="0" xfId="0" applyNumberFormat="1" applyFont="1" applyFill="1" applyBorder="1"/>
    <xf numFmtId="164" fontId="8" fillId="0" borderId="0" xfId="0" applyNumberFormat="1" applyFont="1" applyBorder="1"/>
    <xf numFmtId="44" fontId="5" fillId="5" borderId="0" xfId="5" applyFont="1" applyFill="1" applyBorder="1" applyAlignment="1">
      <alignment wrapText="1"/>
    </xf>
    <xf numFmtId="44" fontId="5" fillId="0" borderId="0" xfId="5" applyFont="1" applyFill="1" applyBorder="1" applyAlignment="1">
      <alignment vertical="center" wrapText="1"/>
    </xf>
    <xf numFmtId="2" fontId="5" fillId="5" borderId="1" xfId="1" applyNumberFormat="1" applyFont="1" applyFill="1" applyBorder="1" applyAlignment="1">
      <alignment horizontal="center" vertical="center"/>
    </xf>
    <xf numFmtId="44" fontId="5" fillId="0" borderId="1" xfId="5" applyFont="1" applyFill="1" applyBorder="1" applyAlignment="1">
      <alignment horizontal="right" wrapText="1"/>
    </xf>
    <xf numFmtId="44" fontId="5" fillId="5" borderId="1" xfId="5" applyFont="1" applyFill="1" applyBorder="1" applyAlignment="1">
      <alignment horizontal="right" wrapText="1"/>
    </xf>
    <xf numFmtId="44" fontId="5" fillId="0" borderId="1" xfId="5" applyFont="1" applyFill="1" applyBorder="1" applyAlignment="1">
      <alignment horizontal="center" vertical="center"/>
    </xf>
    <xf numFmtId="44" fontId="8" fillId="0" borderId="0" xfId="0" applyNumberFormat="1" applyFont="1" applyBorder="1"/>
    <xf numFmtId="0" fontId="4" fillId="5" borderId="1" xfId="3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</cellXfs>
  <cellStyles count="6">
    <cellStyle name="Normalny" xfId="0" builtinId="0"/>
    <cellStyle name="Normalny 2" xfId="1" xr:uid="{00000000-0005-0000-0000-000001000000}"/>
    <cellStyle name="Normalny 3" xfId="3" xr:uid="{00000000-0005-0000-0000-000002000000}"/>
    <cellStyle name="Walutowy" xfId="5" builtinId="4"/>
    <cellStyle name="Walutowy 2" xfId="2" xr:uid="{00000000-0005-0000-0000-000004000000}"/>
    <cellStyle name="Walutowy 3" xfId="4" xr:uid="{00000000-0005-0000-0000-000005000000}"/>
  </cellStyles>
  <dxfs count="0"/>
  <tableStyles count="0" defaultTableStyle="TableStyleMedium2" defaultPivotStyle="PivotStyleLight16"/>
  <colors>
    <mruColors>
      <color rgb="FF101BFC"/>
      <color rgb="FF11A2FB"/>
      <color rgb="FF11F0FB"/>
      <color rgb="FF99CCFF"/>
      <color rgb="FFFFFFFF"/>
      <color rgb="FF00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opLeftCell="E1" zoomScaleNormal="100" workbookViewId="0">
      <selection activeCell="K8" sqref="K8"/>
    </sheetView>
  </sheetViews>
  <sheetFormatPr defaultColWidth="9.109375" defaultRowHeight="13.2" x14ac:dyDescent="0.25"/>
  <cols>
    <col min="1" max="1" width="3.44140625" style="8" customWidth="1"/>
    <col min="2" max="2" width="4.6640625" style="8" bestFit="1" customWidth="1"/>
    <col min="3" max="3" width="70.109375" style="8" bestFit="1" customWidth="1"/>
    <col min="4" max="4" width="22.6640625" style="44" customWidth="1"/>
    <col min="5" max="5" width="11.88671875" style="8" customWidth="1"/>
    <col min="6" max="6" width="18.6640625" style="8" customWidth="1"/>
    <col min="7" max="7" width="14.33203125" style="8" customWidth="1"/>
    <col min="8" max="8" width="30.5546875" style="8" customWidth="1"/>
    <col min="9" max="9" width="29.109375" style="8" customWidth="1"/>
    <col min="10" max="10" width="20.44140625" style="8" customWidth="1"/>
    <col min="11" max="11" width="21" style="8" customWidth="1"/>
    <col min="12" max="12" width="26.6640625" style="8" customWidth="1"/>
    <col min="13" max="13" width="26.6640625" style="100" hidden="1" customWidth="1"/>
    <col min="14" max="14" width="9.109375" style="100"/>
    <col min="15" max="15" width="20.88671875" style="8" customWidth="1"/>
    <col min="16" max="16" width="17.21875" style="8" customWidth="1"/>
    <col min="17" max="16384" width="9.109375" style="8"/>
  </cols>
  <sheetData>
    <row r="1" spans="1:15" x14ac:dyDescent="0.25">
      <c r="A1" s="12"/>
      <c r="B1" s="109" t="s">
        <v>315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05"/>
    </row>
    <row r="2" spans="1:15" s="12" customFormat="1" x14ac:dyDescent="0.25">
      <c r="B2" s="83" t="s">
        <v>1</v>
      </c>
      <c r="C2" s="13" t="s">
        <v>50</v>
      </c>
      <c r="D2" s="41"/>
      <c r="E2" s="14"/>
      <c r="F2" s="15"/>
      <c r="G2" s="16"/>
      <c r="H2" s="16"/>
      <c r="I2" s="112" t="s">
        <v>15</v>
      </c>
      <c r="J2" s="112"/>
      <c r="K2" s="112"/>
      <c r="L2" s="112"/>
      <c r="M2" s="106"/>
      <c r="N2" s="101"/>
    </row>
    <row r="3" spans="1:15" s="12" customFormat="1" ht="60.75" customHeight="1" x14ac:dyDescent="0.25">
      <c r="B3" s="83" t="s">
        <v>0</v>
      </c>
      <c r="C3" s="83" t="s">
        <v>16</v>
      </c>
      <c r="D3" s="42" t="s">
        <v>113</v>
      </c>
      <c r="E3" s="17" t="s">
        <v>112</v>
      </c>
      <c r="F3" s="18" t="s">
        <v>17</v>
      </c>
      <c r="G3" s="19" t="s">
        <v>18</v>
      </c>
      <c r="H3" s="19" t="s">
        <v>147</v>
      </c>
      <c r="I3" s="83" t="s">
        <v>19</v>
      </c>
      <c r="J3" s="83" t="s">
        <v>20</v>
      </c>
      <c r="K3" s="83" t="s">
        <v>21</v>
      </c>
      <c r="L3" s="20" t="s">
        <v>22</v>
      </c>
      <c r="M3" s="107"/>
      <c r="N3" s="101"/>
    </row>
    <row r="4" spans="1:15" s="12" customFormat="1" ht="105.6" x14ac:dyDescent="0.25">
      <c r="B4" s="34" t="s">
        <v>1</v>
      </c>
      <c r="C4" s="35" t="s">
        <v>361</v>
      </c>
      <c r="D4" s="43">
        <v>696800</v>
      </c>
      <c r="E4" s="36" t="s">
        <v>156</v>
      </c>
      <c r="F4" s="122"/>
      <c r="G4" s="37">
        <v>1938</v>
      </c>
      <c r="H4" s="37" t="s">
        <v>157</v>
      </c>
      <c r="I4" s="29" t="s">
        <v>165</v>
      </c>
      <c r="J4" s="29" t="s">
        <v>166</v>
      </c>
      <c r="K4" s="39" t="s">
        <v>38</v>
      </c>
      <c r="L4" s="29" t="s">
        <v>167</v>
      </c>
      <c r="M4" s="101" t="s">
        <v>511</v>
      </c>
      <c r="N4" s="101"/>
      <c r="O4" s="33"/>
    </row>
    <row r="5" spans="1:15" s="32" customFormat="1" x14ac:dyDescent="0.25">
      <c r="A5" s="12"/>
      <c r="B5" s="34" t="s">
        <v>2</v>
      </c>
      <c r="C5" s="35" t="s">
        <v>362</v>
      </c>
      <c r="D5" s="43">
        <v>233377.9</v>
      </c>
      <c r="E5" s="36" t="s">
        <v>114</v>
      </c>
      <c r="F5" s="122"/>
      <c r="G5" s="37">
        <v>1960</v>
      </c>
      <c r="H5" s="37" t="s">
        <v>38</v>
      </c>
      <c r="I5" s="34"/>
      <c r="J5" s="34"/>
      <c r="K5" s="34"/>
      <c r="L5" s="34"/>
      <c r="M5" s="101" t="s">
        <v>511</v>
      </c>
      <c r="N5" s="101"/>
      <c r="O5" s="33"/>
    </row>
    <row r="6" spans="1:15" s="32" customFormat="1" x14ac:dyDescent="0.25">
      <c r="A6" s="12"/>
      <c r="B6" s="34" t="s">
        <v>3</v>
      </c>
      <c r="C6" s="35" t="s">
        <v>363</v>
      </c>
      <c r="D6" s="43">
        <v>7577.81</v>
      </c>
      <c r="E6" s="36" t="s">
        <v>114</v>
      </c>
      <c r="F6" s="122"/>
      <c r="G6" s="37"/>
      <c r="H6" s="37"/>
      <c r="I6" s="34"/>
      <c r="J6" s="34"/>
      <c r="K6" s="34"/>
      <c r="L6" s="34"/>
      <c r="M6" s="101" t="s">
        <v>511</v>
      </c>
      <c r="N6" s="101"/>
      <c r="O6" s="33"/>
    </row>
    <row r="7" spans="1:15" s="12" customFormat="1" x14ac:dyDescent="0.25">
      <c r="B7" s="34" t="s">
        <v>4</v>
      </c>
      <c r="C7" s="35" t="s">
        <v>39</v>
      </c>
      <c r="D7" s="82">
        <v>309600</v>
      </c>
      <c r="E7" s="22" t="s">
        <v>156</v>
      </c>
      <c r="F7" s="23"/>
      <c r="G7" s="24">
        <v>1948</v>
      </c>
      <c r="H7" s="24" t="s">
        <v>38</v>
      </c>
      <c r="I7" s="84"/>
      <c r="J7" s="84"/>
      <c r="K7" s="84"/>
      <c r="L7" s="84"/>
      <c r="M7" s="101" t="s">
        <v>511</v>
      </c>
      <c r="N7" s="101"/>
      <c r="O7" s="33"/>
    </row>
    <row r="8" spans="1:15" s="12" customFormat="1" ht="66" x14ac:dyDescent="0.25">
      <c r="B8" s="34" t="s">
        <v>5</v>
      </c>
      <c r="C8" s="35" t="s">
        <v>364</v>
      </c>
      <c r="D8" s="82">
        <v>216735.16</v>
      </c>
      <c r="E8" s="22" t="s">
        <v>114</v>
      </c>
      <c r="F8" s="23"/>
      <c r="G8" s="24">
        <v>1965</v>
      </c>
      <c r="H8" s="24" t="s">
        <v>38</v>
      </c>
      <c r="I8" s="30" t="s">
        <v>168</v>
      </c>
      <c r="J8" s="30" t="s">
        <v>169</v>
      </c>
      <c r="K8" s="28" t="s">
        <v>38</v>
      </c>
      <c r="L8" s="30" t="s">
        <v>170</v>
      </c>
      <c r="M8" s="101" t="s">
        <v>511</v>
      </c>
      <c r="N8" s="101"/>
      <c r="O8" s="33"/>
    </row>
    <row r="9" spans="1:15" s="12" customFormat="1" ht="39.6" x14ac:dyDescent="0.25">
      <c r="B9" s="34" t="s">
        <v>6</v>
      </c>
      <c r="C9" s="35" t="s">
        <v>40</v>
      </c>
      <c r="D9" s="82">
        <v>639000</v>
      </c>
      <c r="E9" s="22" t="s">
        <v>156</v>
      </c>
      <c r="F9" s="23"/>
      <c r="G9" s="24">
        <v>1964</v>
      </c>
      <c r="H9" s="24" t="s">
        <v>38</v>
      </c>
      <c r="I9" s="30" t="s">
        <v>168</v>
      </c>
      <c r="J9" s="30" t="s">
        <v>171</v>
      </c>
      <c r="K9" s="30"/>
      <c r="L9" s="30" t="s">
        <v>172</v>
      </c>
      <c r="M9" s="101" t="s">
        <v>511</v>
      </c>
      <c r="N9" s="101"/>
      <c r="O9" s="33"/>
    </row>
    <row r="10" spans="1:15" s="12" customFormat="1" ht="26.4" x14ac:dyDescent="0.25">
      <c r="B10" s="34" t="s">
        <v>7</v>
      </c>
      <c r="C10" s="35" t="s">
        <v>41</v>
      </c>
      <c r="D10" s="82">
        <f>F10*1500</f>
        <v>227795.99999999997</v>
      </c>
      <c r="E10" s="22" t="s">
        <v>114</v>
      </c>
      <c r="F10" s="23">
        <f>18.52*8.2</f>
        <v>151.86399999999998</v>
      </c>
      <c r="G10" s="24">
        <v>1952</v>
      </c>
      <c r="H10" s="24" t="s">
        <v>38</v>
      </c>
      <c r="I10" s="30" t="s">
        <v>173</v>
      </c>
      <c r="J10" s="30" t="s">
        <v>174</v>
      </c>
      <c r="K10" s="30"/>
      <c r="L10" s="30" t="s">
        <v>175</v>
      </c>
      <c r="M10" s="101" t="s">
        <v>511</v>
      </c>
      <c r="N10" s="101"/>
      <c r="O10" s="33"/>
    </row>
    <row r="11" spans="1:15" s="12" customFormat="1" x14ac:dyDescent="0.25">
      <c r="B11" s="34" t="s">
        <v>8</v>
      </c>
      <c r="C11" s="35" t="s">
        <v>43</v>
      </c>
      <c r="D11" s="82">
        <v>372000</v>
      </c>
      <c r="E11" s="22" t="s">
        <v>156</v>
      </c>
      <c r="F11" s="23"/>
      <c r="G11" s="24">
        <v>1959</v>
      </c>
      <c r="H11" s="24" t="s">
        <v>38</v>
      </c>
      <c r="I11" s="84"/>
      <c r="J11" s="84"/>
      <c r="K11" s="84"/>
      <c r="L11" s="84"/>
      <c r="M11" s="101" t="s">
        <v>511</v>
      </c>
      <c r="N11" s="101"/>
      <c r="O11" s="33"/>
    </row>
    <row r="12" spans="1:15" s="12" customFormat="1" x14ac:dyDescent="0.25">
      <c r="B12" s="34" t="s">
        <v>9</v>
      </c>
      <c r="C12" s="35" t="s">
        <v>42</v>
      </c>
      <c r="D12" s="82">
        <v>559038.14</v>
      </c>
      <c r="E12" s="22" t="s">
        <v>114</v>
      </c>
      <c r="F12" s="23"/>
      <c r="G12" s="24">
        <v>1968</v>
      </c>
      <c r="H12" s="24"/>
      <c r="I12" s="84"/>
      <c r="J12" s="84"/>
      <c r="K12" s="84"/>
      <c r="L12" s="84"/>
      <c r="M12" s="101" t="s">
        <v>511</v>
      </c>
      <c r="N12" s="101"/>
      <c r="O12" s="33"/>
    </row>
    <row r="13" spans="1:15" s="12" customFormat="1" x14ac:dyDescent="0.25">
      <c r="B13" s="34" t="s">
        <v>10</v>
      </c>
      <c r="C13" s="35" t="s">
        <v>376</v>
      </c>
      <c r="D13" s="82">
        <v>29799.75</v>
      </c>
      <c r="E13" s="22" t="s">
        <v>114</v>
      </c>
      <c r="F13" s="23"/>
      <c r="G13" s="24"/>
      <c r="H13" s="24"/>
      <c r="I13" s="99"/>
      <c r="J13" s="84" t="s">
        <v>516</v>
      </c>
      <c r="K13" s="84"/>
      <c r="L13" s="84"/>
      <c r="M13" s="101" t="s">
        <v>511</v>
      </c>
      <c r="N13" s="101"/>
      <c r="O13" s="33"/>
    </row>
    <row r="14" spans="1:15" s="12" customFormat="1" x14ac:dyDescent="0.25">
      <c r="B14" s="34" t="s">
        <v>11</v>
      </c>
      <c r="C14" s="35" t="s">
        <v>365</v>
      </c>
      <c r="D14" s="82">
        <v>166500</v>
      </c>
      <c r="E14" s="22" t="s">
        <v>156</v>
      </c>
      <c r="F14" s="23"/>
      <c r="G14" s="24">
        <v>1980</v>
      </c>
      <c r="H14" s="24"/>
      <c r="I14" s="23"/>
      <c r="J14" s="84" t="s">
        <v>515</v>
      </c>
      <c r="K14" s="84"/>
      <c r="L14" s="84"/>
      <c r="M14" s="101" t="s">
        <v>511</v>
      </c>
      <c r="N14" s="101"/>
      <c r="O14" s="33"/>
    </row>
    <row r="15" spans="1:15" s="12" customFormat="1" x14ac:dyDescent="0.25">
      <c r="B15" s="34" t="s">
        <v>12</v>
      </c>
      <c r="C15" s="35" t="s">
        <v>88</v>
      </c>
      <c r="D15" s="82">
        <v>43200</v>
      </c>
      <c r="E15" s="22" t="s">
        <v>156</v>
      </c>
      <c r="F15" s="23"/>
      <c r="G15" s="24">
        <v>1989</v>
      </c>
      <c r="H15" s="24"/>
      <c r="I15" s="84"/>
      <c r="J15" s="84"/>
      <c r="K15" s="84"/>
      <c r="L15" s="84"/>
      <c r="M15" s="101" t="s">
        <v>511</v>
      </c>
      <c r="N15" s="101"/>
      <c r="O15" s="33"/>
    </row>
    <row r="16" spans="1:15" s="12" customFormat="1" x14ac:dyDescent="0.25">
      <c r="B16" s="34" t="s">
        <v>13</v>
      </c>
      <c r="C16" s="35" t="s">
        <v>367</v>
      </c>
      <c r="D16" s="82">
        <v>13248.45</v>
      </c>
      <c r="E16" s="22" t="s">
        <v>114</v>
      </c>
      <c r="F16" s="23"/>
      <c r="G16" s="24"/>
      <c r="H16" s="24"/>
      <c r="I16" s="99"/>
      <c r="J16" s="84"/>
      <c r="K16" s="84"/>
      <c r="L16" s="84"/>
      <c r="M16" s="101" t="s">
        <v>511</v>
      </c>
      <c r="N16" s="101"/>
      <c r="O16" s="33"/>
    </row>
    <row r="17" spans="2:16" s="12" customFormat="1" x14ac:dyDescent="0.25">
      <c r="B17" s="34" t="s">
        <v>28</v>
      </c>
      <c r="C17" s="35" t="s">
        <v>368</v>
      </c>
      <c r="D17" s="82">
        <v>9313.4699999999993</v>
      </c>
      <c r="E17" s="22" t="s">
        <v>114</v>
      </c>
      <c r="F17" s="23"/>
      <c r="G17" s="24"/>
      <c r="H17" s="24"/>
      <c r="I17" s="84"/>
      <c r="J17" s="84"/>
      <c r="K17" s="84"/>
      <c r="L17" s="84"/>
      <c r="M17" s="101" t="s">
        <v>511</v>
      </c>
      <c r="N17" s="101"/>
      <c r="O17" s="33"/>
    </row>
    <row r="18" spans="2:16" s="12" customFormat="1" x14ac:dyDescent="0.25">
      <c r="B18" s="34" t="s">
        <v>29</v>
      </c>
      <c r="C18" s="35" t="s">
        <v>366</v>
      </c>
      <c r="D18" s="82">
        <v>38400</v>
      </c>
      <c r="E18" s="22" t="s">
        <v>156</v>
      </c>
      <c r="F18" s="23"/>
      <c r="G18" s="24">
        <v>1991</v>
      </c>
      <c r="H18" s="24"/>
      <c r="I18" s="84"/>
      <c r="J18" s="84"/>
      <c r="K18" s="84"/>
      <c r="L18" s="84"/>
      <c r="M18" s="101" t="s">
        <v>511</v>
      </c>
      <c r="N18" s="101"/>
      <c r="O18" s="33"/>
    </row>
    <row r="19" spans="2:16" s="12" customFormat="1" ht="52.8" x14ac:dyDescent="0.25">
      <c r="B19" s="34" t="s">
        <v>30</v>
      </c>
      <c r="C19" s="35" t="s">
        <v>89</v>
      </c>
      <c r="D19" s="82">
        <v>388500</v>
      </c>
      <c r="E19" s="22" t="s">
        <v>156</v>
      </c>
      <c r="F19" s="23"/>
      <c r="G19" s="24">
        <v>1993</v>
      </c>
      <c r="H19" s="24"/>
      <c r="I19" s="30" t="s">
        <v>176</v>
      </c>
      <c r="J19" s="30" t="s">
        <v>177</v>
      </c>
      <c r="K19" s="30"/>
      <c r="L19" s="30" t="s">
        <v>178</v>
      </c>
      <c r="M19" s="101" t="s">
        <v>511</v>
      </c>
      <c r="N19" s="101"/>
      <c r="O19" s="33"/>
    </row>
    <row r="20" spans="2:16" s="12" customFormat="1" ht="39.6" x14ac:dyDescent="0.25">
      <c r="B20" s="34" t="s">
        <v>31</v>
      </c>
      <c r="C20" s="35" t="s">
        <v>44</v>
      </c>
      <c r="D20" s="82">
        <v>436500</v>
      </c>
      <c r="E20" s="22" t="s">
        <v>156</v>
      </c>
      <c r="F20" s="23"/>
      <c r="G20" s="24">
        <v>1993</v>
      </c>
      <c r="H20" s="24"/>
      <c r="I20" s="30" t="s">
        <v>179</v>
      </c>
      <c r="J20" s="30" t="s">
        <v>180</v>
      </c>
      <c r="K20" s="30"/>
      <c r="L20" s="30" t="s">
        <v>181</v>
      </c>
      <c r="M20" s="101" t="s">
        <v>511</v>
      </c>
      <c r="N20" s="101"/>
      <c r="O20" s="33"/>
    </row>
    <row r="21" spans="2:16" s="12" customFormat="1" ht="52.8" x14ac:dyDescent="0.25">
      <c r="B21" s="34" t="s">
        <v>32</v>
      </c>
      <c r="C21" s="35" t="s">
        <v>45</v>
      </c>
      <c r="D21" s="82">
        <v>662385</v>
      </c>
      <c r="E21" s="22" t="s">
        <v>156</v>
      </c>
      <c r="F21" s="23"/>
      <c r="G21" s="24">
        <v>1993</v>
      </c>
      <c r="H21" s="24"/>
      <c r="I21" s="30" t="s">
        <v>182</v>
      </c>
      <c r="J21" s="30" t="s">
        <v>183</v>
      </c>
      <c r="K21" s="30"/>
      <c r="L21" s="30" t="s">
        <v>184</v>
      </c>
      <c r="M21" s="101" t="s">
        <v>511</v>
      </c>
      <c r="N21" s="101"/>
      <c r="O21" s="33"/>
    </row>
    <row r="22" spans="2:16" s="12" customFormat="1" ht="92.4" x14ac:dyDescent="0.25">
      <c r="B22" s="34" t="s">
        <v>33</v>
      </c>
      <c r="C22" s="35" t="s">
        <v>46</v>
      </c>
      <c r="D22" s="82">
        <v>2052327.91</v>
      </c>
      <c r="E22" s="22" t="s">
        <v>114</v>
      </c>
      <c r="F22" s="23"/>
      <c r="G22" s="25" t="s">
        <v>205</v>
      </c>
      <c r="H22" s="24"/>
      <c r="I22" s="30" t="s">
        <v>185</v>
      </c>
      <c r="J22" s="30" t="s">
        <v>186</v>
      </c>
      <c r="K22" s="30"/>
      <c r="L22" s="30" t="s">
        <v>187</v>
      </c>
      <c r="M22" s="101" t="s">
        <v>511</v>
      </c>
      <c r="N22" s="101"/>
      <c r="O22" s="33"/>
    </row>
    <row r="23" spans="2:16" s="12" customFormat="1" ht="92.4" x14ac:dyDescent="0.25">
      <c r="B23" s="34" t="s">
        <v>34</v>
      </c>
      <c r="C23" s="21" t="s">
        <v>47</v>
      </c>
      <c r="D23" s="82">
        <v>373240.04</v>
      </c>
      <c r="E23" s="22" t="s">
        <v>114</v>
      </c>
      <c r="F23" s="23"/>
      <c r="G23" s="24" t="s">
        <v>206</v>
      </c>
      <c r="H23" s="24"/>
      <c r="I23" s="30" t="s">
        <v>185</v>
      </c>
      <c r="J23" s="30" t="s">
        <v>186</v>
      </c>
      <c r="K23" s="30"/>
      <c r="L23" s="30" t="s">
        <v>188</v>
      </c>
      <c r="M23" s="101" t="s">
        <v>511</v>
      </c>
      <c r="N23" s="101"/>
      <c r="O23" s="33"/>
    </row>
    <row r="24" spans="2:16" s="12" customFormat="1" ht="52.8" x14ac:dyDescent="0.25">
      <c r="B24" s="34" t="s">
        <v>35</v>
      </c>
      <c r="C24" s="21" t="s">
        <v>48</v>
      </c>
      <c r="D24" s="82">
        <v>146434.68</v>
      </c>
      <c r="E24" s="22" t="s">
        <v>114</v>
      </c>
      <c r="F24" s="23"/>
      <c r="G24" s="24" t="s">
        <v>207</v>
      </c>
      <c r="H24" s="24"/>
      <c r="I24" s="30" t="s">
        <v>189</v>
      </c>
      <c r="J24" s="30" t="s">
        <v>190</v>
      </c>
      <c r="K24" s="30"/>
      <c r="L24" s="30" t="s">
        <v>172</v>
      </c>
      <c r="M24" s="101" t="s">
        <v>511</v>
      </c>
      <c r="N24" s="101"/>
      <c r="O24" s="33"/>
    </row>
    <row r="25" spans="2:16" s="12" customFormat="1" x14ac:dyDescent="0.25">
      <c r="B25" s="34" t="s">
        <v>36</v>
      </c>
      <c r="C25" s="21" t="s">
        <v>520</v>
      </c>
      <c r="D25" s="82">
        <v>4737970.8</v>
      </c>
      <c r="E25" s="22" t="s">
        <v>114</v>
      </c>
      <c r="F25" s="23"/>
      <c r="G25" s="24">
        <v>1997</v>
      </c>
      <c r="H25" s="24"/>
      <c r="I25" s="30"/>
      <c r="J25" s="30"/>
      <c r="K25" s="30"/>
      <c r="L25" s="30"/>
      <c r="M25" s="101" t="s">
        <v>511</v>
      </c>
      <c r="N25" s="101"/>
      <c r="O25" s="33"/>
    </row>
    <row r="26" spans="2:16" s="12" customFormat="1" x14ac:dyDescent="0.25">
      <c r="B26" s="34" t="s">
        <v>37</v>
      </c>
      <c r="C26" s="35" t="s">
        <v>208</v>
      </c>
      <c r="D26" s="82">
        <v>79200</v>
      </c>
      <c r="E26" s="22" t="s">
        <v>156</v>
      </c>
      <c r="F26" s="23"/>
      <c r="G26" s="24">
        <v>1968</v>
      </c>
      <c r="H26" s="24"/>
      <c r="I26" s="30"/>
      <c r="J26" s="30"/>
      <c r="K26" s="30"/>
      <c r="L26" s="30"/>
      <c r="M26" s="101" t="s">
        <v>511</v>
      </c>
      <c r="N26" s="101"/>
      <c r="O26" s="33"/>
    </row>
    <row r="27" spans="2:16" s="12" customFormat="1" x14ac:dyDescent="0.25">
      <c r="B27" s="34" t="s">
        <v>90</v>
      </c>
      <c r="C27" s="35" t="s">
        <v>369</v>
      </c>
      <c r="D27" s="82">
        <v>13319.12</v>
      </c>
      <c r="E27" s="22"/>
      <c r="F27" s="23"/>
      <c r="G27" s="24"/>
      <c r="H27" s="24"/>
      <c r="I27" s="30"/>
      <c r="J27" s="30"/>
      <c r="K27" s="30"/>
      <c r="L27" s="30"/>
      <c r="M27" s="101" t="s">
        <v>511</v>
      </c>
      <c r="N27" s="101"/>
      <c r="O27" s="33"/>
    </row>
    <row r="28" spans="2:16" s="12" customFormat="1" x14ac:dyDescent="0.25">
      <c r="B28" s="34" t="s">
        <v>91</v>
      </c>
      <c r="C28" s="35" t="s">
        <v>370</v>
      </c>
      <c r="D28" s="82">
        <v>2730.61</v>
      </c>
      <c r="E28" s="22"/>
      <c r="F28" s="23"/>
      <c r="G28" s="24"/>
      <c r="H28" s="24"/>
      <c r="I28" s="30"/>
      <c r="J28" s="30"/>
      <c r="K28" s="30"/>
      <c r="L28" s="30"/>
      <c r="M28" s="101" t="s">
        <v>511</v>
      </c>
      <c r="N28" s="101"/>
      <c r="O28" s="33"/>
    </row>
    <row r="29" spans="2:16" s="12" customFormat="1" ht="66" x14ac:dyDescent="0.25">
      <c r="B29" s="34" t="s">
        <v>92</v>
      </c>
      <c r="C29" s="21" t="s">
        <v>49</v>
      </c>
      <c r="D29" s="82">
        <v>243152.39</v>
      </c>
      <c r="E29" s="22" t="s">
        <v>114</v>
      </c>
      <c r="F29" s="23"/>
      <c r="G29" s="24">
        <v>2011</v>
      </c>
      <c r="H29" s="24"/>
      <c r="I29" s="30" t="s">
        <v>191</v>
      </c>
      <c r="J29" s="30" t="s">
        <v>192</v>
      </c>
      <c r="K29" s="30"/>
      <c r="L29" s="30" t="s">
        <v>193</v>
      </c>
      <c r="M29" s="101" t="s">
        <v>511</v>
      </c>
      <c r="N29" s="101"/>
      <c r="O29" s="33"/>
    </row>
    <row r="30" spans="2:16" s="12" customFormat="1" x14ac:dyDescent="0.25">
      <c r="B30" s="34" t="s">
        <v>93</v>
      </c>
      <c r="C30" s="21" t="s">
        <v>517</v>
      </c>
      <c r="D30" s="82">
        <v>44392</v>
      </c>
      <c r="E30" s="22" t="s">
        <v>114</v>
      </c>
      <c r="F30" s="23"/>
      <c r="G30" s="24">
        <v>2011</v>
      </c>
      <c r="H30" s="24"/>
      <c r="I30" s="30" t="s">
        <v>194</v>
      </c>
      <c r="J30" s="30"/>
      <c r="K30" s="30"/>
      <c r="L30" s="30" t="s">
        <v>195</v>
      </c>
      <c r="M30" s="101" t="s">
        <v>511</v>
      </c>
      <c r="N30" s="101"/>
      <c r="O30" s="33"/>
    </row>
    <row r="31" spans="2:16" s="12" customFormat="1" ht="52.8" x14ac:dyDescent="0.25">
      <c r="B31" s="34" t="s">
        <v>94</v>
      </c>
      <c r="C31" s="21" t="s">
        <v>360</v>
      </c>
      <c r="D31" s="82">
        <v>446810</v>
      </c>
      <c r="E31" s="22" t="s">
        <v>114</v>
      </c>
      <c r="F31" s="23"/>
      <c r="G31" s="24" t="s">
        <v>209</v>
      </c>
      <c r="H31" s="24"/>
      <c r="I31" s="30" t="s">
        <v>196</v>
      </c>
      <c r="J31" s="30" t="s">
        <v>197</v>
      </c>
      <c r="K31" s="30"/>
      <c r="L31" s="30" t="s">
        <v>198</v>
      </c>
      <c r="M31" s="101" t="s">
        <v>511</v>
      </c>
      <c r="N31" s="101"/>
      <c r="O31" s="33"/>
      <c r="P31" s="56"/>
    </row>
    <row r="32" spans="2:16" s="12" customFormat="1" ht="79.2" x14ac:dyDescent="0.25">
      <c r="B32" s="34" t="s">
        <v>95</v>
      </c>
      <c r="C32" s="21" t="s">
        <v>518</v>
      </c>
      <c r="D32" s="82">
        <v>276830.65999999997</v>
      </c>
      <c r="E32" s="22" t="s">
        <v>114</v>
      </c>
      <c r="F32" s="23"/>
      <c r="G32" s="24"/>
      <c r="H32" s="24"/>
      <c r="I32" s="30" t="s">
        <v>199</v>
      </c>
      <c r="J32" s="30" t="s">
        <v>177</v>
      </c>
      <c r="K32" s="30"/>
      <c r="L32" s="30" t="s">
        <v>172</v>
      </c>
      <c r="M32" s="101" t="s">
        <v>511</v>
      </c>
      <c r="N32" s="101"/>
      <c r="O32" s="33"/>
      <c r="P32" s="56"/>
    </row>
    <row r="33" spans="1:16" s="12" customFormat="1" x14ac:dyDescent="0.25">
      <c r="B33" s="34" t="s">
        <v>101</v>
      </c>
      <c r="C33" s="21" t="s">
        <v>371</v>
      </c>
      <c r="D33" s="82">
        <v>3800</v>
      </c>
      <c r="E33" s="22" t="s">
        <v>114</v>
      </c>
      <c r="F33" s="23"/>
      <c r="G33" s="24"/>
      <c r="H33" s="24"/>
      <c r="I33" s="30"/>
      <c r="J33" s="30"/>
      <c r="K33" s="30"/>
      <c r="L33" s="30"/>
      <c r="M33" s="101" t="s">
        <v>511</v>
      </c>
      <c r="N33" s="101"/>
      <c r="O33" s="33"/>
      <c r="P33" s="56"/>
    </row>
    <row r="34" spans="1:16" s="12" customFormat="1" x14ac:dyDescent="0.25">
      <c r="B34" s="34" t="s">
        <v>135</v>
      </c>
      <c r="C34" s="21" t="s">
        <v>372</v>
      </c>
      <c r="D34" s="82">
        <v>2500</v>
      </c>
      <c r="E34" s="22" t="s">
        <v>114</v>
      </c>
      <c r="F34" s="23"/>
      <c r="G34" s="24"/>
      <c r="H34" s="24"/>
      <c r="I34" s="30"/>
      <c r="J34" s="30"/>
      <c r="K34" s="30"/>
      <c r="L34" s="30"/>
      <c r="M34" s="101" t="s">
        <v>511</v>
      </c>
      <c r="N34" s="101"/>
      <c r="O34" s="33"/>
      <c r="P34" s="56"/>
    </row>
    <row r="35" spans="1:16" s="12" customFormat="1" x14ac:dyDescent="0.25">
      <c r="B35" s="34" t="s">
        <v>136</v>
      </c>
      <c r="C35" s="35" t="s">
        <v>373</v>
      </c>
      <c r="D35" s="82">
        <v>100000</v>
      </c>
      <c r="E35" s="22" t="s">
        <v>114</v>
      </c>
      <c r="F35" s="23"/>
      <c r="G35" s="24"/>
      <c r="H35" s="24"/>
      <c r="I35" s="30"/>
      <c r="J35" s="30"/>
      <c r="K35" s="30"/>
      <c r="L35" s="30"/>
      <c r="M35" s="101" t="s">
        <v>511</v>
      </c>
      <c r="N35" s="101"/>
      <c r="O35" s="33"/>
    </row>
    <row r="36" spans="1:16" s="12" customFormat="1" x14ac:dyDescent="0.25">
      <c r="B36" s="34" t="s">
        <v>137</v>
      </c>
      <c r="C36" s="35" t="s">
        <v>374</v>
      </c>
      <c r="D36" s="82">
        <v>225253.19</v>
      </c>
      <c r="E36" s="22" t="s">
        <v>114</v>
      </c>
      <c r="F36" s="23"/>
      <c r="G36" s="24"/>
      <c r="H36" s="24"/>
      <c r="I36" s="30"/>
      <c r="J36" s="30"/>
      <c r="K36" s="30"/>
      <c r="L36" s="30"/>
      <c r="M36" s="101" t="s">
        <v>511</v>
      </c>
      <c r="N36" s="101"/>
      <c r="O36" s="33"/>
    </row>
    <row r="37" spans="1:16" s="12" customFormat="1" x14ac:dyDescent="0.25">
      <c r="B37" s="34" t="s">
        <v>138</v>
      </c>
      <c r="C37" s="35" t="s">
        <v>375</v>
      </c>
      <c r="D37" s="82">
        <v>183480</v>
      </c>
      <c r="E37" s="22" t="s">
        <v>156</v>
      </c>
      <c r="F37" s="23"/>
      <c r="G37" s="24"/>
      <c r="H37" s="24"/>
      <c r="I37" s="30"/>
      <c r="J37" s="30"/>
      <c r="K37" s="30"/>
      <c r="L37" s="30"/>
      <c r="M37" s="101" t="s">
        <v>511</v>
      </c>
      <c r="N37" s="101"/>
      <c r="O37" s="33"/>
    </row>
    <row r="38" spans="1:16" s="12" customFormat="1" x14ac:dyDescent="0.25">
      <c r="B38" s="34" t="s">
        <v>140</v>
      </c>
      <c r="C38" s="35" t="s">
        <v>377</v>
      </c>
      <c r="D38" s="82">
        <v>55000</v>
      </c>
      <c r="E38" s="22" t="s">
        <v>114</v>
      </c>
      <c r="F38" s="23"/>
      <c r="G38" s="24"/>
      <c r="H38" s="24"/>
      <c r="I38" s="30"/>
      <c r="J38" s="30"/>
      <c r="K38" s="30"/>
      <c r="L38" s="30"/>
      <c r="M38" s="101" t="s">
        <v>511</v>
      </c>
      <c r="N38" s="101"/>
      <c r="O38" s="33"/>
    </row>
    <row r="39" spans="1:16" s="12" customFormat="1" x14ac:dyDescent="0.25">
      <c r="B39" s="34" t="s">
        <v>141</v>
      </c>
      <c r="C39" s="35" t="s">
        <v>378</v>
      </c>
      <c r="D39" s="82">
        <v>250000</v>
      </c>
      <c r="E39" s="22" t="s">
        <v>156</v>
      </c>
      <c r="F39" s="23"/>
      <c r="G39" s="24"/>
      <c r="H39" s="24"/>
      <c r="I39" s="30"/>
      <c r="J39" s="30"/>
      <c r="K39" s="30"/>
      <c r="L39" s="30"/>
      <c r="M39" s="101" t="s">
        <v>511</v>
      </c>
      <c r="N39" s="101"/>
      <c r="O39" s="33"/>
    </row>
    <row r="40" spans="1:16" s="12" customFormat="1" x14ac:dyDescent="0.25">
      <c r="B40" s="34" t="s">
        <v>142</v>
      </c>
      <c r="C40" s="71" t="s">
        <v>413</v>
      </c>
      <c r="D40" s="72">
        <v>146920.32000000001</v>
      </c>
      <c r="E40" s="22" t="s">
        <v>114</v>
      </c>
      <c r="F40" s="23"/>
      <c r="G40" s="24"/>
      <c r="H40" s="24"/>
      <c r="I40" s="30"/>
      <c r="J40" s="30"/>
      <c r="K40" s="30"/>
      <c r="L40" s="30"/>
      <c r="M40" s="101" t="s">
        <v>511</v>
      </c>
      <c r="N40" s="101"/>
      <c r="O40" s="33"/>
    </row>
    <row r="41" spans="1:16" s="12" customFormat="1" x14ac:dyDescent="0.25">
      <c r="B41" s="34" t="s">
        <v>143</v>
      </c>
      <c r="C41" s="86" t="s">
        <v>416</v>
      </c>
      <c r="D41" s="72">
        <v>14145</v>
      </c>
      <c r="E41" s="22" t="s">
        <v>114</v>
      </c>
      <c r="F41" s="23"/>
      <c r="G41" s="24"/>
      <c r="H41" s="24"/>
      <c r="I41" s="30"/>
      <c r="J41" s="30"/>
      <c r="K41" s="30"/>
      <c r="L41" s="30"/>
      <c r="M41" s="101" t="s">
        <v>511</v>
      </c>
      <c r="N41" s="101"/>
      <c r="O41" s="33"/>
    </row>
    <row r="42" spans="1:16" s="12" customFormat="1" x14ac:dyDescent="0.25">
      <c r="B42" s="34" t="s">
        <v>144</v>
      </c>
      <c r="C42" s="86" t="s">
        <v>417</v>
      </c>
      <c r="D42" s="72">
        <v>6000</v>
      </c>
      <c r="E42" s="22" t="s">
        <v>114</v>
      </c>
      <c r="F42" s="23"/>
      <c r="G42" s="24"/>
      <c r="H42" s="24"/>
      <c r="I42" s="30"/>
      <c r="J42" s="30"/>
      <c r="K42" s="30"/>
      <c r="L42" s="30"/>
      <c r="M42" s="101" t="s">
        <v>511</v>
      </c>
      <c r="N42" s="101"/>
      <c r="O42" s="33"/>
    </row>
    <row r="43" spans="1:16" s="32" customFormat="1" x14ac:dyDescent="0.25">
      <c r="B43" s="34" t="s">
        <v>145</v>
      </c>
      <c r="C43" s="35" t="s">
        <v>379</v>
      </c>
      <c r="D43" s="43">
        <v>94099.22</v>
      </c>
      <c r="E43" s="22" t="s">
        <v>114</v>
      </c>
      <c r="F43" s="122"/>
      <c r="G43" s="37"/>
      <c r="H43" s="37"/>
      <c r="I43" s="29"/>
      <c r="J43" s="29"/>
      <c r="K43" s="29"/>
      <c r="L43" s="29"/>
      <c r="M43" s="102" t="s">
        <v>508</v>
      </c>
      <c r="N43" s="102"/>
      <c r="O43" s="81"/>
    </row>
    <row r="44" spans="1:16" s="12" customFormat="1" x14ac:dyDescent="0.25">
      <c r="A44" s="32"/>
      <c r="B44" s="34" t="s">
        <v>210</v>
      </c>
      <c r="C44" s="35" t="s">
        <v>380</v>
      </c>
      <c r="D44" s="82">
        <v>861.05</v>
      </c>
      <c r="E44" s="22" t="s">
        <v>114</v>
      </c>
      <c r="F44" s="23"/>
      <c r="G44" s="24"/>
      <c r="H44" s="24"/>
      <c r="I44" s="30"/>
      <c r="J44" s="30"/>
      <c r="K44" s="30"/>
      <c r="L44" s="30"/>
      <c r="M44" s="102" t="s">
        <v>508</v>
      </c>
      <c r="N44" s="102"/>
      <c r="O44" s="33"/>
    </row>
    <row r="45" spans="1:16" s="12" customFormat="1" x14ac:dyDescent="0.25">
      <c r="A45" s="32"/>
      <c r="B45" s="34" t="s">
        <v>211</v>
      </c>
      <c r="C45" s="35" t="s">
        <v>381</v>
      </c>
      <c r="D45" s="82">
        <v>744121.07</v>
      </c>
      <c r="E45" s="22" t="s">
        <v>114</v>
      </c>
      <c r="F45" s="23"/>
      <c r="G45" s="24"/>
      <c r="H45" s="24"/>
      <c r="I45" s="30"/>
      <c r="J45" s="30"/>
      <c r="K45" s="30"/>
      <c r="L45" s="30"/>
      <c r="M45" s="102" t="s">
        <v>508</v>
      </c>
      <c r="N45" s="102"/>
      <c r="O45" s="33"/>
    </row>
    <row r="46" spans="1:16" s="12" customFormat="1" x14ac:dyDescent="0.25">
      <c r="A46" s="32"/>
      <c r="B46" s="34" t="s">
        <v>212</v>
      </c>
      <c r="C46" s="35" t="s">
        <v>382</v>
      </c>
      <c r="D46" s="82">
        <v>9679</v>
      </c>
      <c r="E46" s="22" t="s">
        <v>114</v>
      </c>
      <c r="F46" s="23"/>
      <c r="G46" s="24"/>
      <c r="H46" s="24"/>
      <c r="I46" s="30"/>
      <c r="J46" s="30"/>
      <c r="K46" s="30"/>
      <c r="L46" s="30"/>
      <c r="M46" s="102" t="s">
        <v>508</v>
      </c>
      <c r="N46" s="102"/>
      <c r="O46" s="33"/>
    </row>
    <row r="47" spans="1:16" s="12" customFormat="1" x14ac:dyDescent="0.25">
      <c r="A47" s="32"/>
      <c r="B47" s="34" t="s">
        <v>213</v>
      </c>
      <c r="C47" s="35" t="s">
        <v>383</v>
      </c>
      <c r="D47" s="82">
        <v>5321</v>
      </c>
      <c r="E47" s="22" t="s">
        <v>114</v>
      </c>
      <c r="F47" s="23"/>
      <c r="G47" s="24"/>
      <c r="H47" s="24"/>
      <c r="I47" s="30"/>
      <c r="J47" s="30"/>
      <c r="K47" s="30"/>
      <c r="L47" s="30"/>
      <c r="M47" s="102" t="s">
        <v>508</v>
      </c>
      <c r="N47" s="102"/>
      <c r="O47" s="33"/>
    </row>
    <row r="48" spans="1:16" s="12" customFormat="1" x14ac:dyDescent="0.25">
      <c r="A48" s="32"/>
      <c r="B48" s="34" t="s">
        <v>214</v>
      </c>
      <c r="C48" s="35" t="s">
        <v>384</v>
      </c>
      <c r="D48" s="82">
        <v>9700</v>
      </c>
      <c r="E48" s="22" t="s">
        <v>114</v>
      </c>
      <c r="F48" s="23"/>
      <c r="G48" s="24"/>
      <c r="H48" s="24"/>
      <c r="I48" s="30"/>
      <c r="J48" s="30"/>
      <c r="K48" s="30"/>
      <c r="L48" s="30"/>
      <c r="M48" s="102" t="s">
        <v>508</v>
      </c>
      <c r="N48" s="102"/>
      <c r="O48" s="33"/>
    </row>
    <row r="49" spans="1:15" s="12" customFormat="1" x14ac:dyDescent="0.25">
      <c r="A49" s="32"/>
      <c r="B49" s="34" t="s">
        <v>215</v>
      </c>
      <c r="C49" s="35" t="s">
        <v>385</v>
      </c>
      <c r="D49" s="82">
        <v>193781.77</v>
      </c>
      <c r="E49" s="22" t="s">
        <v>114</v>
      </c>
      <c r="F49" s="23"/>
      <c r="G49" s="24"/>
      <c r="H49" s="24"/>
      <c r="I49" s="30"/>
      <c r="J49" s="30"/>
      <c r="K49" s="30"/>
      <c r="L49" s="30"/>
      <c r="M49" s="102" t="s">
        <v>508</v>
      </c>
      <c r="N49" s="102"/>
      <c r="O49" s="33"/>
    </row>
    <row r="50" spans="1:15" s="12" customFormat="1" x14ac:dyDescent="0.25">
      <c r="A50" s="32"/>
      <c r="B50" s="34" t="s">
        <v>216</v>
      </c>
      <c r="C50" s="35" t="s">
        <v>386</v>
      </c>
      <c r="D50" s="82">
        <v>12100</v>
      </c>
      <c r="E50" s="22" t="s">
        <v>114</v>
      </c>
      <c r="F50" s="23"/>
      <c r="G50" s="24"/>
      <c r="H50" s="24"/>
      <c r="I50" s="30"/>
      <c r="J50" s="30"/>
      <c r="K50" s="30"/>
      <c r="L50" s="30"/>
      <c r="M50" s="102" t="s">
        <v>508</v>
      </c>
      <c r="N50" s="102"/>
      <c r="O50" s="33"/>
    </row>
    <row r="51" spans="1:15" s="12" customFormat="1" x14ac:dyDescent="0.25">
      <c r="A51" s="32"/>
      <c r="B51" s="34" t="s">
        <v>217</v>
      </c>
      <c r="C51" s="35" t="s">
        <v>387</v>
      </c>
      <c r="D51" s="82">
        <v>13310</v>
      </c>
      <c r="E51" s="22" t="s">
        <v>114</v>
      </c>
      <c r="F51" s="23"/>
      <c r="G51" s="24"/>
      <c r="H51" s="24"/>
      <c r="I51" s="30"/>
      <c r="J51" s="30"/>
      <c r="K51" s="30"/>
      <c r="L51" s="30"/>
      <c r="M51" s="102" t="s">
        <v>508</v>
      </c>
      <c r="N51" s="102"/>
      <c r="O51" s="33"/>
    </row>
    <row r="52" spans="1:15" s="12" customFormat="1" x14ac:dyDescent="0.25">
      <c r="A52" s="32"/>
      <c r="B52" s="34" t="s">
        <v>310</v>
      </c>
      <c r="C52" s="35" t="s">
        <v>388</v>
      </c>
      <c r="D52" s="82">
        <v>20473.2</v>
      </c>
      <c r="E52" s="22" t="s">
        <v>114</v>
      </c>
      <c r="F52" s="23"/>
      <c r="G52" s="24"/>
      <c r="H52" s="24"/>
      <c r="I52" s="30"/>
      <c r="J52" s="30"/>
      <c r="K52" s="30"/>
      <c r="L52" s="30"/>
      <c r="M52" s="102" t="s">
        <v>508</v>
      </c>
      <c r="N52" s="102"/>
      <c r="O52" s="33"/>
    </row>
    <row r="53" spans="1:15" s="12" customFormat="1" x14ac:dyDescent="0.25">
      <c r="A53" s="32"/>
      <c r="B53" s="34" t="s">
        <v>462</v>
      </c>
      <c r="C53" s="35" t="s">
        <v>389</v>
      </c>
      <c r="D53" s="82">
        <v>41058.980000000003</v>
      </c>
      <c r="E53" s="22" t="s">
        <v>114</v>
      </c>
      <c r="F53" s="23"/>
      <c r="G53" s="24"/>
      <c r="H53" s="24"/>
      <c r="I53" s="30"/>
      <c r="J53" s="30"/>
      <c r="K53" s="30"/>
      <c r="L53" s="30"/>
      <c r="M53" s="102" t="s">
        <v>508</v>
      </c>
      <c r="N53" s="102"/>
      <c r="O53" s="33"/>
    </row>
    <row r="54" spans="1:15" s="12" customFormat="1" x14ac:dyDescent="0.25">
      <c r="A54" s="32"/>
      <c r="B54" s="34" t="s">
        <v>463</v>
      </c>
      <c r="C54" s="82" t="s">
        <v>390</v>
      </c>
      <c r="D54" s="82">
        <v>58680.89</v>
      </c>
      <c r="E54" s="22" t="s">
        <v>114</v>
      </c>
      <c r="F54" s="23"/>
      <c r="G54" s="24"/>
      <c r="H54" s="24"/>
      <c r="I54" s="30"/>
      <c r="J54" s="30"/>
      <c r="K54" s="30"/>
      <c r="L54" s="30"/>
      <c r="M54" s="102" t="s">
        <v>508</v>
      </c>
      <c r="N54" s="102"/>
      <c r="O54" s="33"/>
    </row>
    <row r="55" spans="1:15" s="12" customFormat="1" x14ac:dyDescent="0.25">
      <c r="A55" s="32"/>
      <c r="B55" s="34" t="s">
        <v>464</v>
      </c>
      <c r="C55" s="82" t="s">
        <v>391</v>
      </c>
      <c r="D55" s="82">
        <v>108829.15</v>
      </c>
      <c r="E55" s="22" t="s">
        <v>114</v>
      </c>
      <c r="F55" s="23"/>
      <c r="G55" s="24"/>
      <c r="H55" s="24"/>
      <c r="I55" s="30"/>
      <c r="J55" s="30"/>
      <c r="K55" s="30"/>
      <c r="L55" s="30"/>
      <c r="M55" s="102" t="s">
        <v>508</v>
      </c>
      <c r="N55" s="102"/>
      <c r="O55" s="33"/>
    </row>
    <row r="56" spans="1:15" s="12" customFormat="1" x14ac:dyDescent="0.25">
      <c r="A56" s="32"/>
      <c r="B56" s="34" t="s">
        <v>465</v>
      </c>
      <c r="C56" s="35" t="s">
        <v>392</v>
      </c>
      <c r="D56" s="82">
        <v>29075.599999999999</v>
      </c>
      <c r="E56" s="22" t="s">
        <v>114</v>
      </c>
      <c r="F56" s="23"/>
      <c r="G56" s="24"/>
      <c r="H56" s="24"/>
      <c r="I56" s="30"/>
      <c r="J56" s="30"/>
      <c r="K56" s="30"/>
      <c r="L56" s="30"/>
      <c r="M56" s="102" t="s">
        <v>508</v>
      </c>
      <c r="N56" s="102"/>
      <c r="O56" s="33"/>
    </row>
    <row r="57" spans="1:15" s="12" customFormat="1" x14ac:dyDescent="0.25">
      <c r="A57" s="32"/>
      <c r="B57" s="34" t="s">
        <v>466</v>
      </c>
      <c r="C57" s="35" t="s">
        <v>393</v>
      </c>
      <c r="D57" s="82">
        <v>10633.3</v>
      </c>
      <c r="E57" s="22" t="s">
        <v>114</v>
      </c>
      <c r="F57" s="23"/>
      <c r="G57" s="24"/>
      <c r="H57" s="24"/>
      <c r="I57" s="30"/>
      <c r="J57" s="30"/>
      <c r="K57" s="30"/>
      <c r="L57" s="30"/>
      <c r="M57" s="102" t="s">
        <v>508</v>
      </c>
      <c r="N57" s="102"/>
      <c r="O57" s="33"/>
    </row>
    <row r="58" spans="1:15" s="12" customFormat="1" x14ac:dyDescent="0.25">
      <c r="A58" s="32"/>
      <c r="B58" s="34" t="s">
        <v>467</v>
      </c>
      <c r="C58" s="35" t="s">
        <v>394</v>
      </c>
      <c r="D58" s="82">
        <v>33878.76</v>
      </c>
      <c r="E58" s="22" t="s">
        <v>114</v>
      </c>
      <c r="F58" s="23"/>
      <c r="G58" s="24"/>
      <c r="H58" s="24"/>
      <c r="I58" s="30"/>
      <c r="J58" s="30"/>
      <c r="K58" s="30"/>
      <c r="L58" s="30"/>
      <c r="M58" s="102" t="s">
        <v>508</v>
      </c>
      <c r="N58" s="102"/>
      <c r="O58" s="33"/>
    </row>
    <row r="59" spans="1:15" s="12" customFormat="1" x14ac:dyDescent="0.25">
      <c r="A59" s="32"/>
      <c r="B59" s="34" t="s">
        <v>468</v>
      </c>
      <c r="C59" s="35" t="s">
        <v>396</v>
      </c>
      <c r="D59" s="82">
        <v>175305.73</v>
      </c>
      <c r="E59" s="22" t="s">
        <v>114</v>
      </c>
      <c r="F59" s="23"/>
      <c r="G59" s="24"/>
      <c r="H59" s="24"/>
      <c r="I59" s="30"/>
      <c r="J59" s="30"/>
      <c r="K59" s="30"/>
      <c r="L59" s="30"/>
      <c r="M59" s="102" t="s">
        <v>508</v>
      </c>
      <c r="N59" s="102"/>
      <c r="O59" s="33"/>
    </row>
    <row r="60" spans="1:15" s="12" customFormat="1" x14ac:dyDescent="0.25">
      <c r="A60" s="32"/>
      <c r="B60" s="34" t="s">
        <v>469</v>
      </c>
      <c r="C60" s="35" t="s">
        <v>397</v>
      </c>
      <c r="D60" s="82">
        <v>19999.62</v>
      </c>
      <c r="E60" s="22" t="s">
        <v>114</v>
      </c>
      <c r="F60" s="23"/>
      <c r="G60" s="24"/>
      <c r="H60" s="24"/>
      <c r="I60" s="30"/>
      <c r="J60" s="30"/>
      <c r="K60" s="30"/>
      <c r="L60" s="30"/>
      <c r="M60" s="102" t="s">
        <v>508</v>
      </c>
      <c r="N60" s="102"/>
      <c r="O60" s="33"/>
    </row>
    <row r="61" spans="1:15" s="12" customFormat="1" x14ac:dyDescent="0.25">
      <c r="A61" s="32"/>
      <c r="B61" s="34" t="s">
        <v>470</v>
      </c>
      <c r="C61" s="35" t="s">
        <v>452</v>
      </c>
      <c r="D61" s="82">
        <v>1768.66</v>
      </c>
      <c r="E61" s="22" t="s">
        <v>114</v>
      </c>
      <c r="F61" s="23"/>
      <c r="G61" s="24"/>
      <c r="H61" s="24"/>
      <c r="I61" s="30"/>
      <c r="J61" s="30"/>
      <c r="K61" s="30"/>
      <c r="L61" s="30"/>
      <c r="M61" s="102" t="s">
        <v>508</v>
      </c>
      <c r="N61" s="102"/>
      <c r="O61" s="33"/>
    </row>
    <row r="62" spans="1:15" s="12" customFormat="1" ht="52.8" x14ac:dyDescent="0.25">
      <c r="A62" s="32"/>
      <c r="B62" s="34" t="s">
        <v>471</v>
      </c>
      <c r="C62" s="11" t="s">
        <v>395</v>
      </c>
      <c r="D62" s="123">
        <v>862116.94</v>
      </c>
      <c r="E62" s="22" t="s">
        <v>114</v>
      </c>
      <c r="F62" s="23"/>
      <c r="G62" s="24"/>
      <c r="H62" s="24"/>
      <c r="I62" s="48"/>
      <c r="J62" s="48"/>
      <c r="K62" s="84"/>
      <c r="L62" s="84"/>
      <c r="M62" s="102" t="s">
        <v>508</v>
      </c>
      <c r="N62" s="102"/>
      <c r="O62" s="33"/>
    </row>
    <row r="63" spans="1:15" s="12" customFormat="1" x14ac:dyDescent="0.25">
      <c r="A63" s="32"/>
      <c r="B63" s="34" t="s">
        <v>472</v>
      </c>
      <c r="C63" s="21" t="s">
        <v>96</v>
      </c>
      <c r="D63" s="82">
        <v>9890</v>
      </c>
      <c r="E63" s="22" t="s">
        <v>114</v>
      </c>
      <c r="F63" s="23"/>
      <c r="G63" s="24"/>
      <c r="H63" s="24"/>
      <c r="I63" s="48"/>
      <c r="J63" s="48"/>
      <c r="K63" s="84"/>
      <c r="L63" s="84"/>
      <c r="M63" s="102" t="s">
        <v>508</v>
      </c>
      <c r="N63" s="102"/>
      <c r="O63" s="33"/>
    </row>
    <row r="64" spans="1:15" s="12" customFormat="1" x14ac:dyDescent="0.25">
      <c r="A64" s="32"/>
      <c r="B64" s="34" t="s">
        <v>473</v>
      </c>
      <c r="C64" s="21" t="s">
        <v>97</v>
      </c>
      <c r="D64" s="82">
        <v>11716.93</v>
      </c>
      <c r="E64" s="22" t="s">
        <v>114</v>
      </c>
      <c r="F64" s="23"/>
      <c r="G64" s="24"/>
      <c r="H64" s="24"/>
      <c r="I64" s="48"/>
      <c r="J64" s="48"/>
      <c r="K64" s="84"/>
      <c r="L64" s="84"/>
      <c r="M64" s="102" t="s">
        <v>508</v>
      </c>
      <c r="N64" s="102"/>
      <c r="O64" s="33"/>
    </row>
    <row r="65" spans="1:15" s="12" customFormat="1" x14ac:dyDescent="0.25">
      <c r="A65" s="32"/>
      <c r="B65" s="34" t="s">
        <v>474</v>
      </c>
      <c r="C65" s="21" t="s">
        <v>98</v>
      </c>
      <c r="D65" s="82">
        <v>7757.61</v>
      </c>
      <c r="E65" s="22" t="s">
        <v>114</v>
      </c>
      <c r="F65" s="23"/>
      <c r="G65" s="24"/>
      <c r="H65" s="24"/>
      <c r="I65" s="48"/>
      <c r="J65" s="48"/>
      <c r="K65" s="84"/>
      <c r="L65" s="84"/>
      <c r="M65" s="102" t="s">
        <v>508</v>
      </c>
      <c r="N65" s="102"/>
      <c r="O65" s="33"/>
    </row>
    <row r="66" spans="1:15" s="12" customFormat="1" x14ac:dyDescent="0.25">
      <c r="A66" s="32"/>
      <c r="B66" s="34" t="s">
        <v>475</v>
      </c>
      <c r="C66" s="21" t="s">
        <v>99</v>
      </c>
      <c r="D66" s="82">
        <v>8967.7900000000009</v>
      </c>
      <c r="E66" s="22" t="s">
        <v>114</v>
      </c>
      <c r="F66" s="23"/>
      <c r="G66" s="24"/>
      <c r="H66" s="24"/>
      <c r="I66" s="48"/>
      <c r="J66" s="48"/>
      <c r="K66" s="84"/>
      <c r="L66" s="84"/>
      <c r="M66" s="102" t="s">
        <v>508</v>
      </c>
      <c r="N66" s="102"/>
      <c r="O66" s="33"/>
    </row>
    <row r="67" spans="1:15" s="12" customFormat="1" x14ac:dyDescent="0.25">
      <c r="A67" s="32"/>
      <c r="B67" s="34" t="s">
        <v>476</v>
      </c>
      <c r="C67" s="35" t="s">
        <v>100</v>
      </c>
      <c r="D67" s="43">
        <v>8541.74</v>
      </c>
      <c r="E67" s="22" t="s">
        <v>114</v>
      </c>
      <c r="F67" s="23"/>
      <c r="G67" s="24"/>
      <c r="H67" s="24"/>
      <c r="I67" s="48"/>
      <c r="J67" s="48"/>
      <c r="K67" s="84"/>
      <c r="L67" s="84"/>
      <c r="M67" s="102" t="s">
        <v>508</v>
      </c>
      <c r="N67" s="102"/>
      <c r="O67" s="33"/>
    </row>
    <row r="68" spans="1:15" s="12" customFormat="1" x14ac:dyDescent="0.25">
      <c r="A68" s="32"/>
      <c r="B68" s="34" t="s">
        <v>477</v>
      </c>
      <c r="C68" s="71" t="s">
        <v>418</v>
      </c>
      <c r="D68" s="43">
        <v>7250</v>
      </c>
      <c r="E68" s="22" t="s">
        <v>114</v>
      </c>
      <c r="F68" s="23"/>
      <c r="G68" s="24"/>
      <c r="H68" s="24"/>
      <c r="I68" s="48"/>
      <c r="J68" s="48"/>
      <c r="K68" s="84"/>
      <c r="L68" s="84"/>
      <c r="M68" s="102" t="s">
        <v>508</v>
      </c>
      <c r="N68" s="102"/>
      <c r="O68" s="33"/>
    </row>
    <row r="69" spans="1:15" s="12" customFormat="1" x14ac:dyDescent="0.25">
      <c r="A69" s="32"/>
      <c r="B69" s="34" t="s">
        <v>478</v>
      </c>
      <c r="C69" s="71" t="s">
        <v>398</v>
      </c>
      <c r="D69" s="43">
        <v>132864.70000000001</v>
      </c>
      <c r="E69" s="22" t="s">
        <v>114</v>
      </c>
      <c r="F69" s="23"/>
      <c r="G69" s="24"/>
      <c r="H69" s="24"/>
      <c r="I69" s="48"/>
      <c r="J69" s="48"/>
      <c r="K69" s="84"/>
      <c r="L69" s="84"/>
      <c r="M69" s="102" t="s">
        <v>508</v>
      </c>
      <c r="N69" s="102"/>
      <c r="O69" s="33"/>
    </row>
    <row r="70" spans="1:15" s="12" customFormat="1" x14ac:dyDescent="0.25">
      <c r="A70" s="32"/>
      <c r="B70" s="34" t="s">
        <v>479</v>
      </c>
      <c r="C70" s="71" t="s">
        <v>399</v>
      </c>
      <c r="D70" s="43">
        <v>161931.95000000001</v>
      </c>
      <c r="E70" s="22" t="s">
        <v>114</v>
      </c>
      <c r="F70" s="23"/>
      <c r="G70" s="24"/>
      <c r="H70" s="24"/>
      <c r="I70" s="48"/>
      <c r="J70" s="48"/>
      <c r="K70" s="84"/>
      <c r="L70" s="84"/>
      <c r="M70" s="102" t="s">
        <v>508</v>
      </c>
      <c r="N70" s="102"/>
      <c r="O70" s="33"/>
    </row>
    <row r="71" spans="1:15" s="12" customFormat="1" x14ac:dyDescent="0.25">
      <c r="A71" s="32"/>
      <c r="B71" s="34" t="s">
        <v>480</v>
      </c>
      <c r="C71" s="71" t="s">
        <v>419</v>
      </c>
      <c r="D71" s="43">
        <v>19950</v>
      </c>
      <c r="E71" s="22" t="s">
        <v>114</v>
      </c>
      <c r="F71" s="23"/>
      <c r="G71" s="24"/>
      <c r="H71" s="24"/>
      <c r="I71" s="48"/>
      <c r="J71" s="48"/>
      <c r="K71" s="84"/>
      <c r="L71" s="84"/>
      <c r="M71" s="102" t="s">
        <v>508</v>
      </c>
      <c r="N71" s="102"/>
      <c r="O71" s="33"/>
    </row>
    <row r="72" spans="1:15" s="12" customFormat="1" x14ac:dyDescent="0.25">
      <c r="A72" s="32"/>
      <c r="B72" s="34" t="s">
        <v>481</v>
      </c>
      <c r="C72" s="71" t="s">
        <v>420</v>
      </c>
      <c r="D72" s="43">
        <v>7878.15</v>
      </c>
      <c r="E72" s="22" t="s">
        <v>114</v>
      </c>
      <c r="F72" s="23"/>
      <c r="G72" s="24"/>
      <c r="H72" s="24"/>
      <c r="I72" s="48"/>
      <c r="J72" s="48"/>
      <c r="K72" s="84"/>
      <c r="L72" s="84"/>
      <c r="M72" s="102" t="s">
        <v>508</v>
      </c>
      <c r="N72" s="102"/>
      <c r="O72" s="33"/>
    </row>
    <row r="73" spans="1:15" s="12" customFormat="1" x14ac:dyDescent="0.25">
      <c r="A73" s="32"/>
      <c r="B73" s="34" t="s">
        <v>482</v>
      </c>
      <c r="C73" s="71" t="s">
        <v>421</v>
      </c>
      <c r="D73" s="43">
        <v>28998.400000000001</v>
      </c>
      <c r="E73" s="22" t="s">
        <v>114</v>
      </c>
      <c r="F73" s="23"/>
      <c r="G73" s="24"/>
      <c r="H73" s="24"/>
      <c r="I73" s="48"/>
      <c r="J73" s="48"/>
      <c r="K73" s="84"/>
      <c r="L73" s="84"/>
      <c r="M73" s="102" t="s">
        <v>508</v>
      </c>
      <c r="N73" s="102"/>
      <c r="O73" s="33"/>
    </row>
    <row r="74" spans="1:15" s="12" customFormat="1" x14ac:dyDescent="0.25">
      <c r="A74" s="32"/>
      <c r="B74" s="34" t="s">
        <v>483</v>
      </c>
      <c r="C74" s="71" t="s">
        <v>422</v>
      </c>
      <c r="D74" s="43">
        <v>55297.5</v>
      </c>
      <c r="E74" s="22" t="s">
        <v>114</v>
      </c>
      <c r="F74" s="23"/>
      <c r="G74" s="24"/>
      <c r="H74" s="24"/>
      <c r="I74" s="48"/>
      <c r="J74" s="48"/>
      <c r="K74" s="84"/>
      <c r="L74" s="84"/>
      <c r="M74" s="102" t="s">
        <v>508</v>
      </c>
      <c r="N74" s="102"/>
      <c r="O74" s="33"/>
    </row>
    <row r="75" spans="1:15" s="12" customFormat="1" x14ac:dyDescent="0.25">
      <c r="A75" s="32"/>
      <c r="B75" s="34" t="s">
        <v>484</v>
      </c>
      <c r="C75" s="71" t="s">
        <v>200</v>
      </c>
      <c r="D75" s="43">
        <v>33297.5</v>
      </c>
      <c r="E75" s="22" t="s">
        <v>114</v>
      </c>
      <c r="F75" s="23"/>
      <c r="G75" s="24"/>
      <c r="H75" s="24"/>
      <c r="I75" s="48"/>
      <c r="J75" s="48"/>
      <c r="K75" s="84"/>
      <c r="L75" s="84"/>
      <c r="M75" s="102" t="s">
        <v>508</v>
      </c>
      <c r="N75" s="102"/>
      <c r="O75" s="33"/>
    </row>
    <row r="76" spans="1:15" s="12" customFormat="1" x14ac:dyDescent="0.25">
      <c r="A76" s="32"/>
      <c r="B76" s="34" t="s">
        <v>485</v>
      </c>
      <c r="C76" s="71" t="s">
        <v>201</v>
      </c>
      <c r="D76" s="43">
        <v>28797.5</v>
      </c>
      <c r="E76" s="22" t="s">
        <v>114</v>
      </c>
      <c r="F76" s="23"/>
      <c r="G76" s="24"/>
      <c r="H76" s="24"/>
      <c r="I76" s="48"/>
      <c r="J76" s="48"/>
      <c r="K76" s="84"/>
      <c r="L76" s="84"/>
      <c r="M76" s="102" t="s">
        <v>508</v>
      </c>
      <c r="N76" s="102"/>
      <c r="O76" s="33"/>
    </row>
    <row r="77" spans="1:15" s="12" customFormat="1" x14ac:dyDescent="0.25">
      <c r="A77" s="32"/>
      <c r="B77" s="34" t="s">
        <v>486</v>
      </c>
      <c r="C77" s="71" t="s">
        <v>423</v>
      </c>
      <c r="D77" s="43">
        <v>33297.5</v>
      </c>
      <c r="E77" s="22" t="s">
        <v>114</v>
      </c>
      <c r="F77" s="23"/>
      <c r="G77" s="24"/>
      <c r="H77" s="24"/>
      <c r="I77" s="48"/>
      <c r="J77" s="48"/>
      <c r="K77" s="84"/>
      <c r="L77" s="84"/>
      <c r="M77" s="102" t="s">
        <v>508</v>
      </c>
      <c r="N77" s="102"/>
      <c r="O77" s="33"/>
    </row>
    <row r="78" spans="1:15" s="12" customFormat="1" x14ac:dyDescent="0.25">
      <c r="A78" s="32"/>
      <c r="B78" s="34" t="s">
        <v>487</v>
      </c>
      <c r="C78" s="71" t="s">
        <v>202</v>
      </c>
      <c r="D78" s="43">
        <v>28797.5</v>
      </c>
      <c r="E78" s="22" t="s">
        <v>114</v>
      </c>
      <c r="F78" s="23"/>
      <c r="G78" s="24"/>
      <c r="H78" s="24"/>
      <c r="I78" s="48"/>
      <c r="J78" s="48"/>
      <c r="K78" s="84"/>
      <c r="L78" s="84"/>
      <c r="M78" s="102" t="s">
        <v>508</v>
      </c>
      <c r="N78" s="102"/>
      <c r="O78" s="33"/>
    </row>
    <row r="79" spans="1:15" s="12" customFormat="1" x14ac:dyDescent="0.25">
      <c r="A79" s="32"/>
      <c r="B79" s="34" t="s">
        <v>488</v>
      </c>
      <c r="C79" s="71" t="s">
        <v>203</v>
      </c>
      <c r="D79" s="43">
        <v>28797.5</v>
      </c>
      <c r="E79" s="22" t="s">
        <v>114</v>
      </c>
      <c r="F79" s="23"/>
      <c r="G79" s="24"/>
      <c r="H79" s="24"/>
      <c r="I79" s="48"/>
      <c r="J79" s="48"/>
      <c r="K79" s="84"/>
      <c r="L79" s="84"/>
      <c r="M79" s="102" t="s">
        <v>508</v>
      </c>
      <c r="N79" s="102"/>
      <c r="O79" s="33"/>
    </row>
    <row r="80" spans="1:15" s="12" customFormat="1" x14ac:dyDescent="0.25">
      <c r="A80" s="32"/>
      <c r="B80" s="34" t="s">
        <v>489</v>
      </c>
      <c r="C80" s="71" t="s">
        <v>424</v>
      </c>
      <c r="D80" s="43">
        <v>4920</v>
      </c>
      <c r="E80" s="22" t="s">
        <v>114</v>
      </c>
      <c r="F80" s="23"/>
      <c r="G80" s="24"/>
      <c r="H80" s="24"/>
      <c r="I80" s="48"/>
      <c r="J80" s="48"/>
      <c r="K80" s="84"/>
      <c r="L80" s="84"/>
      <c r="M80" s="102" t="s">
        <v>508</v>
      </c>
      <c r="N80" s="102"/>
      <c r="O80" s="33"/>
    </row>
    <row r="81" spans="1:15" s="12" customFormat="1" x14ac:dyDescent="0.25">
      <c r="A81" s="32"/>
      <c r="B81" s="34" t="s">
        <v>490</v>
      </c>
      <c r="C81" s="35" t="s">
        <v>400</v>
      </c>
      <c r="D81" s="72">
        <v>17961.93</v>
      </c>
      <c r="E81" s="22" t="s">
        <v>114</v>
      </c>
      <c r="F81" s="23"/>
      <c r="G81" s="24"/>
      <c r="H81" s="24"/>
      <c r="I81" s="48"/>
      <c r="J81" s="48"/>
      <c r="K81" s="84"/>
      <c r="L81" s="84"/>
      <c r="M81" s="102" t="s">
        <v>508</v>
      </c>
      <c r="N81" s="102"/>
      <c r="O81" s="33"/>
    </row>
    <row r="82" spans="1:15" s="12" customFormat="1" x14ac:dyDescent="0.25">
      <c r="A82" s="32"/>
      <c r="B82" s="34" t="s">
        <v>491</v>
      </c>
      <c r="C82" s="71" t="s">
        <v>401</v>
      </c>
      <c r="D82" s="72">
        <v>10520.54</v>
      </c>
      <c r="E82" s="22" t="s">
        <v>114</v>
      </c>
      <c r="F82" s="23"/>
      <c r="G82" s="24"/>
      <c r="H82" s="24"/>
      <c r="I82" s="48"/>
      <c r="J82" s="48"/>
      <c r="K82" s="84"/>
      <c r="L82" s="84"/>
      <c r="M82" s="102" t="s">
        <v>508</v>
      </c>
      <c r="N82" s="102"/>
      <c r="O82" s="33"/>
    </row>
    <row r="83" spans="1:15" s="12" customFormat="1" x14ac:dyDescent="0.25">
      <c r="A83" s="32"/>
      <c r="B83" s="34" t="s">
        <v>492</v>
      </c>
      <c r="C83" s="71" t="s">
        <v>402</v>
      </c>
      <c r="D83" s="72">
        <v>15322.08</v>
      </c>
      <c r="E83" s="22" t="s">
        <v>114</v>
      </c>
      <c r="F83" s="23"/>
      <c r="G83" s="24"/>
      <c r="H83" s="24"/>
      <c r="I83" s="84"/>
      <c r="J83" s="84"/>
      <c r="K83" s="84"/>
      <c r="L83" s="84"/>
      <c r="M83" s="102" t="s">
        <v>508</v>
      </c>
      <c r="N83" s="102"/>
      <c r="O83" s="33"/>
    </row>
    <row r="84" spans="1:15" s="12" customFormat="1" x14ac:dyDescent="0.25">
      <c r="A84" s="32"/>
      <c r="B84" s="34" t="s">
        <v>493</v>
      </c>
      <c r="C84" s="71" t="s">
        <v>403</v>
      </c>
      <c r="D84" s="72">
        <v>14999.85</v>
      </c>
      <c r="E84" s="22" t="s">
        <v>114</v>
      </c>
      <c r="F84" s="23"/>
      <c r="G84" s="24"/>
      <c r="H84" s="24"/>
      <c r="I84" s="84"/>
      <c r="J84" s="84"/>
      <c r="K84" s="84"/>
      <c r="L84" s="84"/>
      <c r="M84" s="102" t="s">
        <v>508</v>
      </c>
      <c r="N84" s="102"/>
      <c r="O84" s="33"/>
    </row>
    <row r="85" spans="1:15" s="12" customFormat="1" x14ac:dyDescent="0.25">
      <c r="A85" s="32"/>
      <c r="B85" s="34" t="s">
        <v>494</v>
      </c>
      <c r="C85" s="71" t="s">
        <v>404</v>
      </c>
      <c r="D85" s="72">
        <v>38289.410000000003</v>
      </c>
      <c r="E85" s="22" t="s">
        <v>114</v>
      </c>
      <c r="F85" s="23"/>
      <c r="G85" s="24"/>
      <c r="H85" s="24"/>
      <c r="I85" s="84"/>
      <c r="J85" s="84"/>
      <c r="K85" s="84"/>
      <c r="L85" s="84"/>
      <c r="M85" s="102" t="s">
        <v>508</v>
      </c>
      <c r="N85" s="102"/>
      <c r="O85" s="33"/>
    </row>
    <row r="86" spans="1:15" s="12" customFormat="1" x14ac:dyDescent="0.25">
      <c r="A86" s="32"/>
      <c r="B86" s="34" t="s">
        <v>495</v>
      </c>
      <c r="C86" s="71" t="s">
        <v>405</v>
      </c>
      <c r="D86" s="72">
        <v>42473.93</v>
      </c>
      <c r="E86" s="22" t="s">
        <v>114</v>
      </c>
      <c r="F86" s="23"/>
      <c r="G86" s="24"/>
      <c r="H86" s="24"/>
      <c r="I86" s="84"/>
      <c r="J86" s="84"/>
      <c r="K86" s="84"/>
      <c r="L86" s="84"/>
      <c r="M86" s="102" t="s">
        <v>508</v>
      </c>
      <c r="N86" s="102"/>
      <c r="O86" s="33"/>
    </row>
    <row r="87" spans="1:15" s="12" customFormat="1" x14ac:dyDescent="0.25">
      <c r="A87" s="32"/>
      <c r="B87" s="34" t="s">
        <v>496</v>
      </c>
      <c r="C87" s="71" t="s">
        <v>412</v>
      </c>
      <c r="D87" s="72">
        <v>5464.93</v>
      </c>
      <c r="E87" s="22" t="s">
        <v>114</v>
      </c>
      <c r="F87" s="23"/>
      <c r="G87" s="24"/>
      <c r="H87" s="24"/>
      <c r="I87" s="84"/>
      <c r="J87" s="84"/>
      <c r="K87" s="84"/>
      <c r="L87" s="84"/>
      <c r="M87" s="102" t="s">
        <v>508</v>
      </c>
      <c r="N87" s="102"/>
      <c r="O87" s="33"/>
    </row>
    <row r="88" spans="1:15" s="12" customFormat="1" x14ac:dyDescent="0.25">
      <c r="A88" s="32"/>
      <c r="B88" s="34" t="s">
        <v>497</v>
      </c>
      <c r="C88" s="71" t="s">
        <v>406</v>
      </c>
      <c r="D88" s="72">
        <v>51710.3</v>
      </c>
      <c r="E88" s="22" t="s">
        <v>114</v>
      </c>
      <c r="F88" s="23"/>
      <c r="G88" s="24"/>
      <c r="H88" s="24"/>
      <c r="I88" s="84"/>
      <c r="J88" s="84"/>
      <c r="K88" s="84"/>
      <c r="L88" s="84"/>
      <c r="M88" s="102" t="s">
        <v>508</v>
      </c>
      <c r="N88" s="102"/>
      <c r="O88" s="33"/>
    </row>
    <row r="89" spans="1:15" x14ac:dyDescent="0.25">
      <c r="A89" s="32"/>
      <c r="B89" s="34" t="s">
        <v>498</v>
      </c>
      <c r="C89" s="71" t="s">
        <v>407</v>
      </c>
      <c r="D89" s="72">
        <v>26273.85</v>
      </c>
      <c r="E89" s="22" t="s">
        <v>114</v>
      </c>
      <c r="F89" s="23"/>
      <c r="G89" s="24"/>
      <c r="H89" s="27"/>
      <c r="I89" s="26"/>
      <c r="J89" s="26"/>
      <c r="K89" s="26"/>
      <c r="L89" s="26"/>
      <c r="M89" s="102" t="s">
        <v>508</v>
      </c>
      <c r="N89" s="102"/>
      <c r="O89" s="33"/>
    </row>
    <row r="90" spans="1:15" x14ac:dyDescent="0.25">
      <c r="A90" s="32"/>
      <c r="B90" s="34" t="s">
        <v>499</v>
      </c>
      <c r="C90" s="71" t="s">
        <v>408</v>
      </c>
      <c r="D90" s="72">
        <v>45254.75</v>
      </c>
      <c r="E90" s="22" t="s">
        <v>114</v>
      </c>
      <c r="F90" s="23"/>
      <c r="G90" s="24">
        <v>2017</v>
      </c>
      <c r="H90" s="27"/>
      <c r="I90" s="26"/>
      <c r="J90" s="26"/>
      <c r="K90" s="26"/>
      <c r="L90" s="26"/>
      <c r="M90" s="102" t="s">
        <v>508</v>
      </c>
      <c r="N90" s="102"/>
      <c r="O90" s="33"/>
    </row>
    <row r="91" spans="1:15" x14ac:dyDescent="0.25">
      <c r="A91" s="32"/>
      <c r="B91" s="34" t="s">
        <v>500</v>
      </c>
      <c r="C91" s="71" t="s">
        <v>409</v>
      </c>
      <c r="D91" s="72">
        <v>11900</v>
      </c>
      <c r="E91" s="22" t="s">
        <v>114</v>
      </c>
      <c r="F91" s="23"/>
      <c r="G91" s="24">
        <v>2017</v>
      </c>
      <c r="H91" s="27"/>
      <c r="I91" s="26"/>
      <c r="J91" s="26"/>
      <c r="K91" s="26"/>
      <c r="L91" s="26"/>
      <c r="M91" s="102" t="s">
        <v>508</v>
      </c>
      <c r="N91" s="102"/>
      <c r="O91" s="33"/>
    </row>
    <row r="92" spans="1:15" x14ac:dyDescent="0.25">
      <c r="A92" s="32"/>
      <c r="B92" s="34" t="s">
        <v>501</v>
      </c>
      <c r="C92" s="86" t="s">
        <v>410</v>
      </c>
      <c r="D92" s="72">
        <v>264797.5</v>
      </c>
      <c r="E92" s="22" t="s">
        <v>114</v>
      </c>
      <c r="F92" s="23"/>
      <c r="G92" s="24">
        <v>2017</v>
      </c>
      <c r="H92" s="27"/>
      <c r="I92" s="26"/>
      <c r="J92" s="26"/>
      <c r="K92" s="26"/>
      <c r="L92" s="26"/>
      <c r="M92" s="102" t="s">
        <v>508</v>
      </c>
      <c r="N92" s="102"/>
      <c r="O92" s="33"/>
    </row>
    <row r="93" spans="1:15" x14ac:dyDescent="0.25">
      <c r="A93" s="32"/>
      <c r="B93" s="34" t="s">
        <v>502</v>
      </c>
      <c r="C93" s="87" t="s">
        <v>204</v>
      </c>
      <c r="D93" s="72">
        <v>132297.5</v>
      </c>
      <c r="E93" s="22" t="s">
        <v>114</v>
      </c>
      <c r="F93" s="23"/>
      <c r="G93" s="24">
        <v>2017</v>
      </c>
      <c r="H93" s="27"/>
      <c r="I93" s="26"/>
      <c r="J93" s="26"/>
      <c r="K93" s="26"/>
      <c r="L93" s="26"/>
      <c r="M93" s="102" t="s">
        <v>508</v>
      </c>
      <c r="N93" s="102"/>
      <c r="O93" s="33"/>
    </row>
    <row r="94" spans="1:15" x14ac:dyDescent="0.25">
      <c r="A94" s="32"/>
      <c r="B94" s="34" t="s">
        <v>503</v>
      </c>
      <c r="C94" s="86" t="s">
        <v>411</v>
      </c>
      <c r="D94" s="72">
        <v>29520</v>
      </c>
      <c r="E94" s="22" t="s">
        <v>114</v>
      </c>
      <c r="F94" s="23"/>
      <c r="G94" s="24">
        <v>2017</v>
      </c>
      <c r="H94" s="27"/>
      <c r="I94" s="26"/>
      <c r="J94" s="26"/>
      <c r="K94" s="26"/>
      <c r="L94" s="26"/>
      <c r="M94" s="102" t="s">
        <v>508</v>
      </c>
      <c r="N94" s="102"/>
      <c r="O94" s="33"/>
    </row>
    <row r="95" spans="1:15" x14ac:dyDescent="0.25">
      <c r="A95" s="32"/>
      <c r="B95" s="34" t="s">
        <v>504</v>
      </c>
      <c r="C95" s="71" t="s">
        <v>426</v>
      </c>
      <c r="D95" s="72">
        <f>83640+8610</f>
        <v>92250</v>
      </c>
      <c r="E95" s="22"/>
      <c r="F95" s="23"/>
      <c r="G95" s="24"/>
      <c r="H95" s="27"/>
      <c r="I95" s="26"/>
      <c r="J95" s="26"/>
      <c r="K95" s="26"/>
      <c r="L95" s="26"/>
      <c r="M95" s="102" t="s">
        <v>508</v>
      </c>
      <c r="N95" s="102"/>
      <c r="O95" s="33"/>
    </row>
    <row r="96" spans="1:15" ht="39.6" x14ac:dyDescent="0.25">
      <c r="A96" s="12"/>
      <c r="B96" s="34" t="s">
        <v>505</v>
      </c>
      <c r="C96" s="71" t="s">
        <v>134</v>
      </c>
      <c r="D96" s="124">
        <v>110664.32000000001</v>
      </c>
      <c r="E96" s="22"/>
      <c r="F96" s="23"/>
      <c r="G96" s="24"/>
      <c r="H96" s="27"/>
      <c r="I96" s="26"/>
      <c r="J96" s="26"/>
      <c r="K96" s="26"/>
      <c r="L96" s="26"/>
      <c r="M96" s="100" t="s">
        <v>509</v>
      </c>
      <c r="O96" s="33"/>
    </row>
    <row r="97" spans="1:16" x14ac:dyDescent="0.25">
      <c r="A97" s="12"/>
      <c r="B97" s="34" t="s">
        <v>506</v>
      </c>
      <c r="C97" s="71" t="s">
        <v>425</v>
      </c>
      <c r="D97" s="72">
        <f>11788.32+8548.5+6039.3+5153.7+5904+852.78+94710</f>
        <v>132996.6</v>
      </c>
      <c r="E97" s="22"/>
      <c r="F97" s="23"/>
      <c r="G97" s="24"/>
      <c r="H97" s="27"/>
      <c r="I97" s="26"/>
      <c r="J97" s="26"/>
      <c r="K97" s="26"/>
      <c r="L97" s="26"/>
      <c r="M97" s="100" t="s">
        <v>510</v>
      </c>
      <c r="O97" s="33"/>
    </row>
    <row r="98" spans="1:16" s="12" customFormat="1" ht="26.4" x14ac:dyDescent="0.25">
      <c r="B98" s="34" t="s">
        <v>507</v>
      </c>
      <c r="C98" s="71" t="s">
        <v>414</v>
      </c>
      <c r="D98" s="72">
        <f>123630+712.11+23.86+20.86+770.69+238.17+552.79+1381.03+263.16+947.37+14443.88+11400.9+9981.31+10393.5+10824+3860+11562+10500+5856+985.26</f>
        <v>218346.88999999998</v>
      </c>
      <c r="E98" s="22" t="s">
        <v>114</v>
      </c>
      <c r="F98" s="125"/>
      <c r="G98" s="24"/>
      <c r="H98" s="24"/>
      <c r="I98" s="84"/>
      <c r="J98" s="84"/>
      <c r="K98" s="84"/>
      <c r="L98" s="84"/>
      <c r="M98" s="101" t="s">
        <v>510</v>
      </c>
      <c r="N98" s="101"/>
      <c r="O98" s="33"/>
    </row>
    <row r="99" spans="1:16" ht="19.5" customHeight="1" x14ac:dyDescent="0.25">
      <c r="B99" s="2"/>
      <c r="C99" s="76"/>
      <c r="D99" s="120"/>
      <c r="E99" s="2"/>
      <c r="F99" s="2"/>
      <c r="G99" s="2"/>
      <c r="H99" s="2"/>
      <c r="I99" s="2"/>
      <c r="J99" s="2"/>
      <c r="K99" s="2"/>
      <c r="L99" s="2"/>
    </row>
    <row r="100" spans="1:16" s="12" customFormat="1" x14ac:dyDescent="0.25">
      <c r="B100" s="83" t="s">
        <v>2</v>
      </c>
      <c r="C100" s="13" t="s">
        <v>319</v>
      </c>
      <c r="D100" s="41"/>
      <c r="E100" s="14"/>
      <c r="F100" s="15"/>
      <c r="G100" s="16"/>
      <c r="H100" s="16"/>
      <c r="I100" s="112" t="s">
        <v>15</v>
      </c>
      <c r="J100" s="112"/>
      <c r="K100" s="112"/>
      <c r="L100" s="112"/>
      <c r="M100" s="101"/>
      <c r="N100" s="101"/>
    </row>
    <row r="101" spans="1:16" s="12" customFormat="1" ht="60" customHeight="1" x14ac:dyDescent="0.25">
      <c r="B101" s="83" t="s">
        <v>0</v>
      </c>
      <c r="C101" s="83" t="s">
        <v>16</v>
      </c>
      <c r="D101" s="42" t="s">
        <v>113</v>
      </c>
      <c r="E101" s="17" t="s">
        <v>112</v>
      </c>
      <c r="F101" s="18" t="s">
        <v>17</v>
      </c>
      <c r="G101" s="19" t="s">
        <v>18</v>
      </c>
      <c r="H101" s="19" t="s">
        <v>147</v>
      </c>
      <c r="I101" s="83" t="s">
        <v>19</v>
      </c>
      <c r="J101" s="83" t="s">
        <v>20</v>
      </c>
      <c r="K101" s="83" t="s">
        <v>21</v>
      </c>
      <c r="L101" s="20" t="s">
        <v>22</v>
      </c>
      <c r="M101" s="101"/>
      <c r="N101" s="101"/>
    </row>
    <row r="102" spans="1:16" s="12" customFormat="1" x14ac:dyDescent="0.25">
      <c r="B102" s="84" t="s">
        <v>1</v>
      </c>
      <c r="C102" s="21" t="s">
        <v>320</v>
      </c>
      <c r="D102" s="40">
        <f>2000*F102</f>
        <v>2800000</v>
      </c>
      <c r="E102" s="22" t="s">
        <v>86</v>
      </c>
      <c r="F102" s="23">
        <v>1400</v>
      </c>
      <c r="G102" s="24" t="s">
        <v>52</v>
      </c>
      <c r="H102" s="24"/>
      <c r="I102" s="84" t="s">
        <v>54</v>
      </c>
      <c r="J102" s="84" t="s">
        <v>55</v>
      </c>
      <c r="K102" s="84" t="s">
        <v>38</v>
      </c>
      <c r="L102" s="84" t="s">
        <v>56</v>
      </c>
      <c r="M102" s="101" t="s">
        <v>511</v>
      </c>
      <c r="N102" s="101"/>
    </row>
    <row r="103" spans="1:16" s="12" customFormat="1" x14ac:dyDescent="0.25">
      <c r="B103" s="84" t="s">
        <v>2</v>
      </c>
      <c r="C103" s="21" t="s">
        <v>53</v>
      </c>
      <c r="D103" s="40">
        <f>2000*F103</f>
        <v>1665200</v>
      </c>
      <c r="E103" s="22" t="s">
        <v>86</v>
      </c>
      <c r="F103" s="23">
        <v>832.6</v>
      </c>
      <c r="G103" s="24">
        <v>2003</v>
      </c>
      <c r="H103" s="24"/>
      <c r="I103" s="84" t="s">
        <v>57</v>
      </c>
      <c r="J103" s="84" t="s">
        <v>58</v>
      </c>
      <c r="K103" s="84" t="s">
        <v>38</v>
      </c>
      <c r="L103" s="84" t="s">
        <v>56</v>
      </c>
      <c r="M103" s="101" t="s">
        <v>511</v>
      </c>
      <c r="N103" s="101"/>
    </row>
    <row r="104" spans="1:16" s="12" customFormat="1" x14ac:dyDescent="0.25">
      <c r="B104" s="84" t="s">
        <v>3</v>
      </c>
      <c r="C104" s="21" t="s">
        <v>519</v>
      </c>
      <c r="D104" s="40">
        <v>2666020.2599999998</v>
      </c>
      <c r="E104" s="22" t="s">
        <v>114</v>
      </c>
      <c r="F104" s="23">
        <v>297.3</v>
      </c>
      <c r="G104" s="24">
        <v>2011</v>
      </c>
      <c r="H104" s="24"/>
      <c r="I104" s="84" t="s">
        <v>38</v>
      </c>
      <c r="J104" s="84" t="s">
        <v>38</v>
      </c>
      <c r="K104" s="84" t="s">
        <v>55</v>
      </c>
      <c r="L104" s="84" t="s">
        <v>56</v>
      </c>
      <c r="M104" s="101" t="s">
        <v>511</v>
      </c>
      <c r="N104" s="101"/>
      <c r="P104" s="56"/>
    </row>
    <row r="105" spans="1:16" s="12" customFormat="1" x14ac:dyDescent="0.25">
      <c r="B105" s="84" t="s">
        <v>4</v>
      </c>
      <c r="C105" s="21" t="s">
        <v>321</v>
      </c>
      <c r="D105" s="40">
        <f>2000*F105</f>
        <v>1402000</v>
      </c>
      <c r="E105" s="22" t="s">
        <v>86</v>
      </c>
      <c r="F105" s="23">
        <v>701</v>
      </c>
      <c r="G105" s="24">
        <v>1982</v>
      </c>
      <c r="H105" s="24"/>
      <c r="I105" s="84" t="s">
        <v>54</v>
      </c>
      <c r="J105" s="84" t="s">
        <v>38</v>
      </c>
      <c r="K105" s="84" t="s">
        <v>55</v>
      </c>
      <c r="L105" s="84" t="s">
        <v>59</v>
      </c>
      <c r="M105" s="101" t="s">
        <v>511</v>
      </c>
      <c r="N105" s="101"/>
      <c r="P105" s="56"/>
    </row>
    <row r="106" spans="1:16" s="12" customFormat="1" x14ac:dyDescent="0.25">
      <c r="B106" s="84" t="s">
        <v>5</v>
      </c>
      <c r="C106" s="21" t="s">
        <v>63</v>
      </c>
      <c r="D106" s="72">
        <v>17749.150000000001</v>
      </c>
      <c r="E106" s="22" t="s">
        <v>114</v>
      </c>
      <c r="F106" s="23"/>
      <c r="G106" s="24">
        <v>1982</v>
      </c>
      <c r="H106" s="24"/>
      <c r="I106" s="84"/>
      <c r="J106" s="84"/>
      <c r="K106" s="84"/>
      <c r="L106" s="84"/>
      <c r="M106" s="101" t="s">
        <v>511</v>
      </c>
      <c r="N106" s="101"/>
      <c r="P106" s="56"/>
    </row>
    <row r="107" spans="1:16" s="12" customFormat="1" x14ac:dyDescent="0.25">
      <c r="B107" s="84" t="s">
        <v>6</v>
      </c>
      <c r="C107" s="21" t="s">
        <v>60</v>
      </c>
      <c r="D107" s="72">
        <v>928307.65</v>
      </c>
      <c r="E107" s="22" t="s">
        <v>114</v>
      </c>
      <c r="F107" s="51"/>
      <c r="G107" s="24">
        <v>2009</v>
      </c>
      <c r="H107" s="24"/>
      <c r="I107" s="52"/>
      <c r="J107" s="52"/>
      <c r="K107" s="52"/>
      <c r="L107" s="52"/>
      <c r="M107" s="101" t="s">
        <v>508</v>
      </c>
      <c r="N107" s="101"/>
    </row>
    <row r="108" spans="1:16" s="12" customFormat="1" x14ac:dyDescent="0.25">
      <c r="B108" s="84" t="s">
        <v>7</v>
      </c>
      <c r="C108" s="21" t="s">
        <v>61</v>
      </c>
      <c r="D108" s="72">
        <v>86700</v>
      </c>
      <c r="E108" s="22" t="s">
        <v>114</v>
      </c>
      <c r="F108" s="53"/>
      <c r="G108" s="24">
        <v>2009</v>
      </c>
      <c r="H108" s="24"/>
      <c r="I108" s="52"/>
      <c r="J108" s="52"/>
      <c r="K108" s="52"/>
      <c r="L108" s="52"/>
      <c r="M108" s="101" t="s">
        <v>508</v>
      </c>
      <c r="N108" s="101"/>
    </row>
    <row r="109" spans="1:16" s="12" customFormat="1" x14ac:dyDescent="0.25">
      <c r="B109" s="84" t="s">
        <v>8</v>
      </c>
      <c r="C109" s="21" t="s">
        <v>62</v>
      </c>
      <c r="D109" s="72">
        <v>260661.89</v>
      </c>
      <c r="E109" s="22" t="s">
        <v>114</v>
      </c>
      <c r="F109" s="53"/>
      <c r="G109" s="24">
        <v>2011</v>
      </c>
      <c r="H109" s="24"/>
      <c r="I109" s="52"/>
      <c r="J109" s="52"/>
      <c r="K109" s="52"/>
      <c r="L109" s="52"/>
      <c r="M109" s="101" t="s">
        <v>508</v>
      </c>
      <c r="N109" s="101"/>
    </row>
    <row r="110" spans="1:16" s="12" customFormat="1" x14ac:dyDescent="0.25">
      <c r="B110" s="34" t="s">
        <v>9</v>
      </c>
      <c r="C110" s="35" t="s">
        <v>64</v>
      </c>
      <c r="D110" s="72">
        <v>7038.54</v>
      </c>
      <c r="E110" s="22" t="s">
        <v>114</v>
      </c>
      <c r="F110" s="53"/>
      <c r="G110" s="24">
        <v>2009</v>
      </c>
      <c r="H110" s="24"/>
      <c r="I110" s="52"/>
      <c r="J110" s="52"/>
      <c r="K110" s="52"/>
      <c r="L110" s="52"/>
      <c r="M110" s="101" t="s">
        <v>508</v>
      </c>
      <c r="N110" s="101"/>
    </row>
    <row r="111" spans="1:16" s="12" customFormat="1" x14ac:dyDescent="0.25">
      <c r="B111" s="34" t="s">
        <v>10</v>
      </c>
      <c r="C111" s="35" t="s">
        <v>64</v>
      </c>
      <c r="D111" s="72">
        <v>50740</v>
      </c>
      <c r="E111" s="22" t="s">
        <v>114</v>
      </c>
      <c r="F111" s="53"/>
      <c r="G111" s="24">
        <v>2015</v>
      </c>
      <c r="H111" s="24"/>
      <c r="I111" s="52"/>
      <c r="J111" s="52"/>
      <c r="K111" s="52"/>
      <c r="L111" s="52"/>
      <c r="M111" s="101" t="s">
        <v>508</v>
      </c>
      <c r="N111" s="101"/>
    </row>
    <row r="112" spans="1:16" s="12" customFormat="1" x14ac:dyDescent="0.25">
      <c r="B112" s="34" t="s">
        <v>11</v>
      </c>
      <c r="C112" s="35" t="s">
        <v>331</v>
      </c>
      <c r="D112" s="72">
        <v>42640.9</v>
      </c>
      <c r="E112" s="22" t="s">
        <v>114</v>
      </c>
      <c r="F112" s="53"/>
      <c r="G112" s="24">
        <v>2020</v>
      </c>
      <c r="H112" s="24"/>
      <c r="I112" s="52"/>
      <c r="J112" s="52"/>
      <c r="K112" s="52"/>
      <c r="L112" s="52"/>
      <c r="M112" s="101" t="s">
        <v>508</v>
      </c>
      <c r="N112" s="101"/>
    </row>
    <row r="113" spans="2:16" s="12" customFormat="1" x14ac:dyDescent="0.25">
      <c r="B113" s="34" t="s">
        <v>12</v>
      </c>
      <c r="C113" s="35" t="s">
        <v>332</v>
      </c>
      <c r="D113" s="72">
        <v>1028.72</v>
      </c>
      <c r="E113" s="22" t="s">
        <v>114</v>
      </c>
      <c r="F113" s="53"/>
      <c r="G113" s="24"/>
      <c r="H113" s="24"/>
      <c r="I113" s="52"/>
      <c r="J113" s="52"/>
      <c r="K113" s="52"/>
      <c r="L113" s="52"/>
      <c r="M113" s="101" t="s">
        <v>508</v>
      </c>
      <c r="N113" s="101"/>
    </row>
    <row r="114" spans="2:16" s="12" customFormat="1" x14ac:dyDescent="0.25">
      <c r="B114" s="34" t="s">
        <v>13</v>
      </c>
      <c r="C114" s="35" t="s">
        <v>333</v>
      </c>
      <c r="D114" s="72">
        <v>210736.08</v>
      </c>
      <c r="E114" s="22" t="s">
        <v>114</v>
      </c>
      <c r="F114" s="53"/>
      <c r="G114" s="24"/>
      <c r="H114" s="24"/>
      <c r="I114" s="52"/>
      <c r="J114" s="52"/>
      <c r="K114" s="52"/>
      <c r="L114" s="52"/>
      <c r="M114" s="101" t="s">
        <v>511</v>
      </c>
      <c r="N114" s="101"/>
    </row>
    <row r="115" spans="2:16" s="12" customFormat="1" x14ac:dyDescent="0.25">
      <c r="B115" s="34" t="s">
        <v>28</v>
      </c>
      <c r="C115" s="35" t="s">
        <v>65</v>
      </c>
      <c r="D115" s="72">
        <f>1999.99+5573.2</f>
        <v>7573.19</v>
      </c>
      <c r="E115" s="22"/>
      <c r="F115" s="53"/>
      <c r="G115" s="54"/>
      <c r="H115" s="54"/>
      <c r="I115" s="52"/>
      <c r="J115" s="52"/>
      <c r="K115" s="52"/>
      <c r="L115" s="52"/>
      <c r="M115" s="101" t="s">
        <v>510</v>
      </c>
      <c r="N115" s="101"/>
    </row>
    <row r="116" spans="2:16" s="12" customFormat="1" x14ac:dyDescent="0.25">
      <c r="B116" s="34" t="s">
        <v>29</v>
      </c>
      <c r="C116" s="35" t="s">
        <v>23</v>
      </c>
      <c r="D116" s="72">
        <f>1482.15+12149.95</f>
        <v>13632.1</v>
      </c>
      <c r="E116" s="48"/>
      <c r="F116" s="53"/>
      <c r="G116" s="54"/>
      <c r="H116" s="54"/>
      <c r="I116" s="52"/>
      <c r="J116" s="52"/>
      <c r="K116" s="52"/>
      <c r="L116" s="52"/>
      <c r="M116" s="101" t="s">
        <v>510</v>
      </c>
      <c r="N116" s="101"/>
    </row>
    <row r="117" spans="2:16" s="9" customFormat="1" x14ac:dyDescent="0.25">
      <c r="B117" s="76"/>
      <c r="C117" s="76"/>
      <c r="D117" s="78"/>
      <c r="E117" s="3"/>
      <c r="F117" s="3"/>
      <c r="G117" s="3"/>
      <c r="H117" s="3"/>
      <c r="I117" s="3"/>
      <c r="J117" s="3"/>
      <c r="K117" s="3"/>
      <c r="L117" s="3"/>
      <c r="M117" s="103"/>
      <c r="N117" s="103"/>
    </row>
    <row r="118" spans="2:16" s="10" customFormat="1" ht="15.75" customHeight="1" x14ac:dyDescent="0.25">
      <c r="B118" s="73" t="s">
        <v>3</v>
      </c>
      <c r="C118" s="13" t="s">
        <v>66</v>
      </c>
      <c r="D118" s="41"/>
      <c r="E118" s="14"/>
      <c r="F118" s="15"/>
      <c r="G118" s="16"/>
      <c r="H118" s="16"/>
      <c r="I118" s="112" t="s">
        <v>15</v>
      </c>
      <c r="J118" s="112"/>
      <c r="K118" s="112"/>
      <c r="L118" s="112"/>
      <c r="M118" s="104"/>
      <c r="N118" s="104"/>
    </row>
    <row r="119" spans="2:16" s="10" customFormat="1" ht="60" customHeight="1" x14ac:dyDescent="0.25">
      <c r="B119" s="83" t="s">
        <v>0</v>
      </c>
      <c r="C119" s="83" t="s">
        <v>16</v>
      </c>
      <c r="D119" s="42" t="s">
        <v>113</v>
      </c>
      <c r="E119" s="17" t="s">
        <v>112</v>
      </c>
      <c r="F119" s="18" t="s">
        <v>17</v>
      </c>
      <c r="G119" s="19" t="s">
        <v>18</v>
      </c>
      <c r="H119" s="19" t="s">
        <v>147</v>
      </c>
      <c r="I119" s="83" t="s">
        <v>19</v>
      </c>
      <c r="J119" s="83" t="s">
        <v>20</v>
      </c>
      <c r="K119" s="83" t="s">
        <v>21</v>
      </c>
      <c r="L119" s="20" t="s">
        <v>22</v>
      </c>
      <c r="M119" s="104"/>
      <c r="N119" s="104"/>
    </row>
    <row r="120" spans="2:16" s="10" customFormat="1" ht="15.75" customHeight="1" x14ac:dyDescent="0.25">
      <c r="B120" s="84" t="s">
        <v>1</v>
      </c>
      <c r="C120" s="21" t="s">
        <v>70</v>
      </c>
      <c r="D120" s="40">
        <v>1423350.81</v>
      </c>
      <c r="E120" s="22" t="s">
        <v>114</v>
      </c>
      <c r="F120" s="23">
        <v>350</v>
      </c>
      <c r="G120" s="24" t="s">
        <v>69</v>
      </c>
      <c r="H120" s="24" t="s">
        <v>158</v>
      </c>
      <c r="I120" s="84" t="s">
        <v>67</v>
      </c>
      <c r="J120" s="84" t="s">
        <v>55</v>
      </c>
      <c r="K120" s="84" t="s">
        <v>38</v>
      </c>
      <c r="L120" s="84" t="s">
        <v>68</v>
      </c>
      <c r="M120" s="104" t="s">
        <v>511</v>
      </c>
      <c r="N120" s="104"/>
    </row>
    <row r="121" spans="2:16" s="10" customFormat="1" ht="15.75" customHeight="1" x14ac:dyDescent="0.25">
      <c r="B121" s="84" t="s">
        <v>2</v>
      </c>
      <c r="C121" s="21" t="s">
        <v>146</v>
      </c>
      <c r="D121" s="40">
        <v>165116.95000000001</v>
      </c>
      <c r="E121" s="22" t="s">
        <v>114</v>
      </c>
      <c r="F121" s="23"/>
      <c r="G121" s="24">
        <v>2014</v>
      </c>
      <c r="H121" s="24"/>
      <c r="I121" s="84"/>
      <c r="J121" s="84"/>
      <c r="K121" s="84"/>
      <c r="L121" s="84"/>
      <c r="M121" s="104" t="s">
        <v>508</v>
      </c>
      <c r="N121" s="104"/>
      <c r="P121" s="116"/>
    </row>
    <row r="122" spans="2:16" s="10" customFormat="1" ht="15.75" customHeight="1" x14ac:dyDescent="0.25">
      <c r="B122" s="84" t="s">
        <v>3</v>
      </c>
      <c r="C122" s="21" t="s">
        <v>64</v>
      </c>
      <c r="D122" s="40">
        <v>55702</v>
      </c>
      <c r="E122" s="22" t="s">
        <v>114</v>
      </c>
      <c r="F122" s="23"/>
      <c r="G122" s="24">
        <v>2015</v>
      </c>
      <c r="H122" s="24"/>
      <c r="I122" s="84"/>
      <c r="J122" s="84"/>
      <c r="K122" s="84"/>
      <c r="L122" s="84"/>
      <c r="M122" s="104" t="s">
        <v>508</v>
      </c>
      <c r="N122" s="104"/>
      <c r="P122" s="116"/>
    </row>
    <row r="123" spans="2:16" s="9" customFormat="1" ht="15.75" customHeight="1" x14ac:dyDescent="0.25">
      <c r="B123" s="3"/>
      <c r="C123" s="3"/>
      <c r="D123" s="121"/>
      <c r="E123" s="3"/>
      <c r="F123" s="3"/>
      <c r="G123" s="3"/>
      <c r="H123" s="3"/>
      <c r="I123" s="3"/>
      <c r="J123" s="3"/>
      <c r="K123" s="3"/>
      <c r="L123" s="3"/>
      <c r="M123" s="103"/>
      <c r="N123" s="103"/>
    </row>
    <row r="124" spans="2:16" s="9" customFormat="1" ht="15.75" customHeight="1" x14ac:dyDescent="0.25">
      <c r="B124" s="83" t="s">
        <v>4</v>
      </c>
      <c r="C124" s="13" t="s">
        <v>73</v>
      </c>
      <c r="D124" s="41"/>
      <c r="E124" s="14"/>
      <c r="F124" s="15"/>
      <c r="G124" s="16"/>
      <c r="H124" s="16"/>
      <c r="I124" s="112" t="s">
        <v>15</v>
      </c>
      <c r="J124" s="112"/>
      <c r="K124" s="112"/>
      <c r="L124" s="112"/>
      <c r="M124" s="103"/>
      <c r="N124" s="103"/>
    </row>
    <row r="125" spans="2:16" s="9" customFormat="1" ht="60" customHeight="1" x14ac:dyDescent="0.25">
      <c r="B125" s="83" t="s">
        <v>0</v>
      </c>
      <c r="C125" s="83" t="s">
        <v>16</v>
      </c>
      <c r="D125" s="42" t="s">
        <v>113</v>
      </c>
      <c r="E125" s="17" t="s">
        <v>112</v>
      </c>
      <c r="F125" s="18" t="s">
        <v>17</v>
      </c>
      <c r="G125" s="19" t="s">
        <v>18</v>
      </c>
      <c r="H125" s="19" t="s">
        <v>147</v>
      </c>
      <c r="I125" s="83" t="s">
        <v>19</v>
      </c>
      <c r="J125" s="83" t="s">
        <v>20</v>
      </c>
      <c r="K125" s="83" t="s">
        <v>21</v>
      </c>
      <c r="L125" s="20" t="s">
        <v>22</v>
      </c>
      <c r="M125" s="103"/>
      <c r="N125" s="103"/>
    </row>
    <row r="126" spans="2:16" s="9" customFormat="1" ht="15.75" customHeight="1" x14ac:dyDescent="0.25">
      <c r="B126" s="84" t="s">
        <v>1</v>
      </c>
      <c r="C126" s="35" t="s">
        <v>74</v>
      </c>
      <c r="D126" s="72">
        <f>2000*F126</f>
        <v>2640000</v>
      </c>
      <c r="E126" s="36" t="s">
        <v>86</v>
      </c>
      <c r="F126" s="23">
        <v>1320</v>
      </c>
      <c r="G126" s="24">
        <v>1998</v>
      </c>
      <c r="H126" s="24"/>
      <c r="I126" s="84" t="s">
        <v>347</v>
      </c>
      <c r="J126" s="84" t="s">
        <v>75</v>
      </c>
      <c r="K126" s="84" t="s">
        <v>75</v>
      </c>
      <c r="L126" s="84" t="s">
        <v>56</v>
      </c>
      <c r="M126" s="103" t="s">
        <v>513</v>
      </c>
      <c r="N126" s="103"/>
    </row>
    <row r="127" spans="2:16" s="9" customFormat="1" ht="15.75" customHeight="1" x14ac:dyDescent="0.25">
      <c r="B127" s="84" t="s">
        <v>2</v>
      </c>
      <c r="C127" s="35" t="s">
        <v>76</v>
      </c>
      <c r="D127" s="72">
        <v>37221.71</v>
      </c>
      <c r="E127" s="36" t="s">
        <v>114</v>
      </c>
      <c r="F127" s="23"/>
      <c r="G127" s="24">
        <v>1998</v>
      </c>
      <c r="H127" s="24"/>
      <c r="I127" s="84"/>
      <c r="J127" s="84"/>
      <c r="K127" s="84"/>
      <c r="L127" s="84"/>
      <c r="M127" s="103" t="s">
        <v>511</v>
      </c>
      <c r="N127" s="103"/>
      <c r="P127" s="117"/>
    </row>
    <row r="128" spans="2:16" s="9" customFormat="1" ht="15.75" customHeight="1" x14ac:dyDescent="0.25">
      <c r="B128" s="84" t="s">
        <v>3</v>
      </c>
      <c r="C128" s="35" t="s">
        <v>64</v>
      </c>
      <c r="D128" s="72">
        <v>35840</v>
      </c>
      <c r="E128" s="36" t="s">
        <v>114</v>
      </c>
      <c r="F128" s="23"/>
      <c r="G128" s="24" t="s">
        <v>306</v>
      </c>
      <c r="H128" s="24"/>
      <c r="I128" s="84"/>
      <c r="J128" s="84"/>
      <c r="K128" s="84"/>
      <c r="L128" s="84"/>
      <c r="M128" s="103" t="s">
        <v>508</v>
      </c>
      <c r="N128" s="103"/>
      <c r="P128" s="117"/>
    </row>
    <row r="129" spans="2:16" s="9" customFormat="1" ht="15.75" customHeight="1" x14ac:dyDescent="0.25">
      <c r="B129" s="84" t="s">
        <v>4</v>
      </c>
      <c r="C129" s="35" t="s">
        <v>348</v>
      </c>
      <c r="D129" s="72">
        <v>35000</v>
      </c>
      <c r="E129" s="36" t="s">
        <v>114</v>
      </c>
      <c r="F129" s="23"/>
      <c r="G129" s="24"/>
      <c r="H129" s="24"/>
      <c r="I129" s="84"/>
      <c r="J129" s="84"/>
      <c r="K129" s="84"/>
      <c r="L129" s="84"/>
      <c r="M129" s="103" t="s">
        <v>508</v>
      </c>
      <c r="N129" s="103"/>
      <c r="P129" s="117"/>
    </row>
    <row r="130" spans="2:16" s="9" customFormat="1" ht="15.75" customHeight="1" x14ac:dyDescent="0.25">
      <c r="B130" s="84" t="s">
        <v>5</v>
      </c>
      <c r="C130" s="35" t="s">
        <v>146</v>
      </c>
      <c r="D130" s="72">
        <v>162876.93</v>
      </c>
      <c r="E130" s="36" t="s">
        <v>114</v>
      </c>
      <c r="F130" s="23"/>
      <c r="G130" s="24" t="s">
        <v>306</v>
      </c>
      <c r="H130" s="24"/>
      <c r="I130" s="84"/>
      <c r="J130" s="84"/>
      <c r="K130" s="84"/>
      <c r="L130" s="84"/>
      <c r="M130" s="103" t="s">
        <v>508</v>
      </c>
      <c r="N130" s="103"/>
      <c r="P130" s="117"/>
    </row>
    <row r="131" spans="2:16" s="9" customFormat="1" ht="15.75" customHeight="1" x14ac:dyDescent="0.25">
      <c r="B131" s="84" t="s">
        <v>6</v>
      </c>
      <c r="C131" s="35" t="s">
        <v>335</v>
      </c>
      <c r="D131" s="72">
        <f>3050</f>
        <v>3050</v>
      </c>
      <c r="E131" s="36"/>
      <c r="F131" s="23"/>
      <c r="G131" s="24"/>
      <c r="H131" s="24"/>
      <c r="I131" s="84"/>
      <c r="J131" s="84"/>
      <c r="K131" s="84"/>
      <c r="L131" s="84"/>
      <c r="M131" s="103" t="s">
        <v>514</v>
      </c>
      <c r="N131" s="103"/>
    </row>
    <row r="132" spans="2:16" s="9" customFormat="1" ht="15.75" customHeight="1" x14ac:dyDescent="0.25">
      <c r="B132" s="84" t="s">
        <v>7</v>
      </c>
      <c r="C132" s="35" t="s">
        <v>23</v>
      </c>
      <c r="D132" s="72">
        <f>5900+898+3628.5</f>
        <v>10426.5</v>
      </c>
      <c r="E132" s="36" t="s">
        <v>114</v>
      </c>
      <c r="F132" s="23"/>
      <c r="G132" s="24"/>
      <c r="H132" s="24"/>
      <c r="I132" s="84"/>
      <c r="J132" s="84"/>
      <c r="K132" s="84"/>
      <c r="L132" s="84"/>
      <c r="M132" s="103" t="s">
        <v>510</v>
      </c>
      <c r="N132" s="103"/>
    </row>
    <row r="133" spans="2:16" s="9" customFormat="1" ht="15.75" customHeight="1" x14ac:dyDescent="0.25">
      <c r="B133" s="3"/>
      <c r="C133" s="76"/>
      <c r="D133" s="78"/>
      <c r="E133" s="76"/>
      <c r="F133" s="3"/>
      <c r="G133" s="3"/>
      <c r="H133" s="3"/>
      <c r="I133" s="3"/>
      <c r="J133" s="3"/>
      <c r="K133" s="3"/>
      <c r="L133" s="3"/>
      <c r="M133" s="103"/>
      <c r="N133" s="103"/>
    </row>
    <row r="134" spans="2:16" s="9" customFormat="1" ht="15.75" customHeight="1" x14ac:dyDescent="0.25">
      <c r="B134" s="83" t="s">
        <v>5</v>
      </c>
      <c r="C134" s="13" t="s">
        <v>102</v>
      </c>
      <c r="D134" s="41"/>
      <c r="E134" s="14"/>
      <c r="F134" s="15"/>
      <c r="G134" s="16"/>
      <c r="H134" s="16"/>
      <c r="I134" s="112" t="s">
        <v>15</v>
      </c>
      <c r="J134" s="112"/>
      <c r="K134" s="112"/>
      <c r="L134" s="112"/>
      <c r="M134" s="103"/>
      <c r="N134" s="103"/>
    </row>
    <row r="135" spans="2:16" s="9" customFormat="1" ht="60" customHeight="1" x14ac:dyDescent="0.25">
      <c r="B135" s="83" t="s">
        <v>0</v>
      </c>
      <c r="C135" s="83" t="s">
        <v>16</v>
      </c>
      <c r="D135" s="42" t="s">
        <v>113</v>
      </c>
      <c r="E135" s="17" t="s">
        <v>112</v>
      </c>
      <c r="F135" s="18" t="s">
        <v>17</v>
      </c>
      <c r="G135" s="19" t="s">
        <v>18</v>
      </c>
      <c r="H135" s="19" t="s">
        <v>147</v>
      </c>
      <c r="I135" s="83" t="s">
        <v>19</v>
      </c>
      <c r="J135" s="83" t="s">
        <v>20</v>
      </c>
      <c r="K135" s="83" t="s">
        <v>21</v>
      </c>
      <c r="L135" s="20" t="s">
        <v>22</v>
      </c>
      <c r="M135" s="103"/>
      <c r="N135" s="103"/>
    </row>
    <row r="136" spans="2:16" s="9" customFormat="1" ht="15.75" customHeight="1" x14ac:dyDescent="0.25">
      <c r="B136" s="84" t="s">
        <v>1</v>
      </c>
      <c r="C136" s="35" t="s">
        <v>155</v>
      </c>
      <c r="D136" s="72">
        <f>2000*F136</f>
        <v>1400000</v>
      </c>
      <c r="E136" s="36" t="s">
        <v>156</v>
      </c>
      <c r="F136" s="23">
        <v>700</v>
      </c>
      <c r="G136" s="24">
        <v>1730</v>
      </c>
      <c r="H136" s="24" t="s">
        <v>157</v>
      </c>
      <c r="I136" s="84" t="s">
        <v>77</v>
      </c>
      <c r="J136" s="84" t="s">
        <v>75</v>
      </c>
      <c r="K136" s="84" t="s">
        <v>75</v>
      </c>
      <c r="L136" s="84" t="s">
        <v>56</v>
      </c>
      <c r="M136" s="103" t="s">
        <v>511</v>
      </c>
      <c r="N136" s="103"/>
      <c r="P136" s="117"/>
    </row>
    <row r="137" spans="2:16" s="9" customFormat="1" ht="15.75" customHeight="1" x14ac:dyDescent="0.25">
      <c r="B137" s="84" t="s">
        <v>2</v>
      </c>
      <c r="C137" s="35" t="s">
        <v>153</v>
      </c>
      <c r="D137" s="72">
        <f>21672.46+1686+5922.82+4349.3+895+314+325+2600+761.64+4000</f>
        <v>42526.22</v>
      </c>
      <c r="E137" s="36" t="s">
        <v>114</v>
      </c>
      <c r="F137" s="23"/>
      <c r="G137" s="24"/>
      <c r="H137" s="24"/>
      <c r="I137" s="84"/>
      <c r="J137" s="84"/>
      <c r="K137" s="84"/>
      <c r="L137" s="84"/>
      <c r="M137" s="103" t="s">
        <v>514</v>
      </c>
      <c r="N137" s="103"/>
      <c r="P137" s="117"/>
    </row>
    <row r="138" spans="2:16" s="9" customFormat="1" ht="15.75" customHeight="1" x14ac:dyDescent="0.25">
      <c r="B138" s="84" t="s">
        <v>3</v>
      </c>
      <c r="C138" s="35" t="s">
        <v>23</v>
      </c>
      <c r="D138" s="72">
        <f>12075+5276.7</f>
        <v>17351.7</v>
      </c>
      <c r="E138" s="36" t="s">
        <v>114</v>
      </c>
      <c r="F138" s="23"/>
      <c r="G138" s="24"/>
      <c r="H138" s="24"/>
      <c r="I138" s="84"/>
      <c r="J138" s="84"/>
      <c r="K138" s="84"/>
      <c r="L138" s="84"/>
      <c r="M138" s="103" t="s">
        <v>510</v>
      </c>
      <c r="N138" s="103"/>
      <c r="P138" s="117"/>
    </row>
    <row r="139" spans="2:16" s="9" customFormat="1" ht="15.75" customHeight="1" x14ac:dyDescent="0.25">
      <c r="B139" s="4"/>
      <c r="C139" s="77"/>
      <c r="D139" s="78"/>
      <c r="E139" s="77"/>
      <c r="F139" s="4"/>
      <c r="G139" s="4"/>
      <c r="H139" s="3"/>
      <c r="I139" s="3"/>
      <c r="J139" s="3"/>
      <c r="K139" s="3"/>
      <c r="L139" s="3"/>
      <c r="M139" s="103"/>
      <c r="N139" s="103"/>
    </row>
    <row r="140" spans="2:16" s="9" customFormat="1" ht="15.75" customHeight="1" x14ac:dyDescent="0.25">
      <c r="B140" s="83" t="s">
        <v>6</v>
      </c>
      <c r="C140" s="13" t="s">
        <v>80</v>
      </c>
      <c r="D140" s="41"/>
      <c r="E140" s="14"/>
      <c r="F140" s="15"/>
      <c r="G140" s="16"/>
      <c r="H140" s="16"/>
      <c r="I140" s="112" t="s">
        <v>15</v>
      </c>
      <c r="J140" s="112"/>
      <c r="K140" s="112"/>
      <c r="L140" s="112"/>
      <c r="M140" s="103"/>
      <c r="N140" s="103"/>
    </row>
    <row r="141" spans="2:16" s="9" customFormat="1" ht="27" customHeight="1" x14ac:dyDescent="0.25">
      <c r="B141" s="83" t="s">
        <v>0</v>
      </c>
      <c r="C141" s="83" t="s">
        <v>16</v>
      </c>
      <c r="D141" s="42" t="s">
        <v>113</v>
      </c>
      <c r="E141" s="17" t="s">
        <v>112</v>
      </c>
      <c r="F141" s="18" t="s">
        <v>17</v>
      </c>
      <c r="G141" s="19" t="s">
        <v>18</v>
      </c>
      <c r="H141" s="19" t="s">
        <v>147</v>
      </c>
      <c r="I141" s="83" t="s">
        <v>19</v>
      </c>
      <c r="J141" s="83" t="s">
        <v>20</v>
      </c>
      <c r="K141" s="83" t="s">
        <v>21</v>
      </c>
      <c r="L141" s="20" t="s">
        <v>22</v>
      </c>
      <c r="M141" s="103"/>
      <c r="N141" s="103"/>
    </row>
    <row r="142" spans="2:16" s="10" customFormat="1" ht="84.6" customHeight="1" x14ac:dyDescent="0.25">
      <c r="B142" s="84" t="s">
        <v>1</v>
      </c>
      <c r="C142" s="21" t="s">
        <v>337</v>
      </c>
      <c r="D142" s="40">
        <f>2000*F142</f>
        <v>1076000</v>
      </c>
      <c r="E142" s="22" t="s">
        <v>156</v>
      </c>
      <c r="F142" s="23">
        <v>538</v>
      </c>
      <c r="G142" s="24" t="s">
        <v>81</v>
      </c>
      <c r="H142" s="25" t="s">
        <v>148</v>
      </c>
      <c r="I142" s="38" t="s">
        <v>163</v>
      </c>
      <c r="J142" s="85" t="s">
        <v>162</v>
      </c>
      <c r="K142" s="85" t="s">
        <v>164</v>
      </c>
      <c r="L142" s="84" t="s">
        <v>82</v>
      </c>
      <c r="M142" s="104" t="s">
        <v>511</v>
      </c>
      <c r="N142" s="104"/>
      <c r="P142" s="116"/>
    </row>
    <row r="143" spans="2:16" s="10" customFormat="1" ht="15.75" customHeight="1" x14ac:dyDescent="0.25">
      <c r="B143" s="84" t="s">
        <v>2</v>
      </c>
      <c r="C143" s="21" t="s">
        <v>83</v>
      </c>
      <c r="D143" s="40">
        <v>55139</v>
      </c>
      <c r="E143" s="22" t="s">
        <v>114</v>
      </c>
      <c r="F143" s="23"/>
      <c r="G143" s="24">
        <v>2015</v>
      </c>
      <c r="H143" s="24"/>
      <c r="I143" s="21" t="s">
        <v>152</v>
      </c>
      <c r="J143" s="21"/>
      <c r="K143" s="21"/>
      <c r="L143" s="21"/>
      <c r="M143" s="104" t="s">
        <v>508</v>
      </c>
      <c r="N143" s="104"/>
      <c r="P143" s="116"/>
    </row>
    <row r="144" spans="2:16" s="10" customFormat="1" ht="48" customHeight="1" x14ac:dyDescent="0.25">
      <c r="B144" s="84" t="s">
        <v>3</v>
      </c>
      <c r="C144" s="21" t="s">
        <v>84</v>
      </c>
      <c r="D144" s="40">
        <v>34196.639999999999</v>
      </c>
      <c r="E144" s="22" t="s">
        <v>114</v>
      </c>
      <c r="F144" s="23"/>
      <c r="G144" s="24">
        <v>2004</v>
      </c>
      <c r="H144" s="24"/>
      <c r="I144" s="11" t="s">
        <v>150</v>
      </c>
      <c r="J144" s="11"/>
      <c r="K144" s="11"/>
      <c r="L144" s="11"/>
      <c r="M144" s="104" t="s">
        <v>508</v>
      </c>
      <c r="N144" s="104"/>
      <c r="P144" s="116"/>
    </row>
    <row r="145" spans="2:16" s="10" customFormat="1" ht="15.75" customHeight="1" x14ac:dyDescent="0.25">
      <c r="B145" s="84" t="s">
        <v>4</v>
      </c>
      <c r="C145" s="35" t="s">
        <v>87</v>
      </c>
      <c r="D145" s="40">
        <v>7436</v>
      </c>
      <c r="E145" s="22" t="s">
        <v>114</v>
      </c>
      <c r="F145" s="23"/>
      <c r="G145" s="24">
        <v>2015</v>
      </c>
      <c r="H145" s="24"/>
      <c r="I145" s="21" t="s">
        <v>149</v>
      </c>
      <c r="J145" s="21"/>
      <c r="K145" s="21"/>
      <c r="L145" s="21"/>
      <c r="M145" s="104" t="s">
        <v>508</v>
      </c>
      <c r="N145" s="104"/>
    </row>
    <row r="146" spans="2:16" s="10" customFormat="1" ht="15.75" customHeight="1" x14ac:dyDescent="0.25">
      <c r="B146" s="84" t="s">
        <v>5</v>
      </c>
      <c r="C146" s="11" t="s">
        <v>146</v>
      </c>
      <c r="D146" s="40">
        <v>161474.28</v>
      </c>
      <c r="E146" s="22" t="s">
        <v>114</v>
      </c>
      <c r="F146" s="23"/>
      <c r="G146" s="24">
        <v>2014</v>
      </c>
      <c r="H146" s="24"/>
      <c r="I146" s="21" t="s">
        <v>151</v>
      </c>
      <c r="J146" s="21"/>
      <c r="K146" s="21"/>
      <c r="L146" s="21"/>
      <c r="M146" s="104" t="s">
        <v>508</v>
      </c>
      <c r="N146" s="104"/>
    </row>
    <row r="147" spans="2:16" s="10" customFormat="1" ht="36" customHeight="1" x14ac:dyDescent="0.25">
      <c r="B147" s="34" t="s">
        <v>6</v>
      </c>
      <c r="C147" s="71" t="s">
        <v>154</v>
      </c>
      <c r="D147" s="72">
        <f>41050.38+4000+300+1900+4400+3500+1000</f>
        <v>56150.38</v>
      </c>
      <c r="E147" s="36" t="s">
        <v>114</v>
      </c>
      <c r="F147" s="23"/>
      <c r="G147" s="24"/>
      <c r="H147" s="24"/>
      <c r="I147" s="84"/>
      <c r="J147" s="84"/>
      <c r="K147" s="84"/>
      <c r="L147" s="84"/>
      <c r="M147" s="104" t="s">
        <v>514</v>
      </c>
      <c r="N147" s="104"/>
    </row>
    <row r="148" spans="2:16" s="9" customFormat="1" ht="15.75" customHeight="1" x14ac:dyDescent="0.25">
      <c r="B148" s="3"/>
      <c r="C148" s="3"/>
      <c r="D148" s="121"/>
      <c r="E148" s="3"/>
      <c r="F148" s="3"/>
      <c r="G148" s="3"/>
      <c r="H148" s="3"/>
      <c r="I148" s="3"/>
      <c r="J148" s="3"/>
      <c r="K148" s="3"/>
      <c r="L148" s="3"/>
      <c r="M148" s="103"/>
      <c r="N148" s="103"/>
    </row>
    <row r="149" spans="2:16" s="10" customFormat="1" ht="15.75" customHeight="1" x14ac:dyDescent="0.25">
      <c r="B149" s="83">
        <v>7</v>
      </c>
      <c r="C149" s="79" t="s">
        <v>104</v>
      </c>
      <c r="D149" s="41"/>
      <c r="E149" s="14"/>
      <c r="F149" s="15"/>
      <c r="G149" s="16"/>
      <c r="H149" s="16"/>
      <c r="I149" s="112" t="s">
        <v>15</v>
      </c>
      <c r="J149" s="112"/>
      <c r="K149" s="112"/>
      <c r="L149" s="112"/>
      <c r="M149" s="104"/>
      <c r="N149" s="104"/>
    </row>
    <row r="150" spans="2:16" s="10" customFormat="1" ht="60" customHeight="1" x14ac:dyDescent="0.25">
      <c r="B150" s="83" t="s">
        <v>0</v>
      </c>
      <c r="C150" s="83" t="s">
        <v>16</v>
      </c>
      <c r="D150" s="42" t="s">
        <v>113</v>
      </c>
      <c r="E150" s="17" t="s">
        <v>112</v>
      </c>
      <c r="F150" s="18" t="s">
        <v>17</v>
      </c>
      <c r="G150" s="19" t="s">
        <v>18</v>
      </c>
      <c r="H150" s="19" t="s">
        <v>147</v>
      </c>
      <c r="I150" s="83" t="s">
        <v>19</v>
      </c>
      <c r="J150" s="83" t="s">
        <v>20</v>
      </c>
      <c r="K150" s="83" t="s">
        <v>21</v>
      </c>
      <c r="L150" s="20" t="s">
        <v>22</v>
      </c>
      <c r="M150" s="104"/>
      <c r="N150" s="104"/>
    </row>
    <row r="151" spans="2:16" s="10" customFormat="1" ht="15.75" customHeight="1" x14ac:dyDescent="0.25">
      <c r="B151" s="84" t="s">
        <v>1</v>
      </c>
      <c r="C151" s="21" t="s">
        <v>133</v>
      </c>
      <c r="D151" s="40">
        <f>2000*F151</f>
        <v>1926000</v>
      </c>
      <c r="E151" s="22" t="s">
        <v>156</v>
      </c>
      <c r="F151" s="23">
        <f>963</f>
        <v>963</v>
      </c>
      <c r="G151" s="24">
        <v>1962</v>
      </c>
      <c r="H151" s="24" t="s">
        <v>158</v>
      </c>
      <c r="I151" s="84" t="s">
        <v>159</v>
      </c>
      <c r="J151" s="84" t="s">
        <v>38</v>
      </c>
      <c r="K151" s="84" t="s">
        <v>38</v>
      </c>
      <c r="L151" s="84" t="s">
        <v>38</v>
      </c>
      <c r="M151" s="104" t="s">
        <v>511</v>
      </c>
      <c r="N151" s="104"/>
    </row>
    <row r="152" spans="2:16" s="10" customFormat="1" ht="15.75" customHeight="1" x14ac:dyDescent="0.25">
      <c r="B152" s="84" t="s">
        <v>2</v>
      </c>
      <c r="C152" s="21" t="s">
        <v>64</v>
      </c>
      <c r="D152" s="40">
        <v>15000</v>
      </c>
      <c r="E152" s="22" t="s">
        <v>114</v>
      </c>
      <c r="F152" s="23"/>
      <c r="G152" s="24">
        <v>2009</v>
      </c>
      <c r="H152" s="24"/>
      <c r="I152" s="113" t="s">
        <v>311</v>
      </c>
      <c r="J152" s="114"/>
      <c r="K152" s="114"/>
      <c r="L152" s="115"/>
      <c r="M152" s="104" t="s">
        <v>508</v>
      </c>
      <c r="N152" s="104"/>
      <c r="P152" s="116"/>
    </row>
    <row r="153" spans="2:16" s="10" customFormat="1" ht="15.75" customHeight="1" x14ac:dyDescent="0.25">
      <c r="B153" s="84" t="s">
        <v>3</v>
      </c>
      <c r="C153" s="21" t="s">
        <v>160</v>
      </c>
      <c r="D153" s="40">
        <v>164961.96</v>
      </c>
      <c r="E153" s="22" t="s">
        <v>114</v>
      </c>
      <c r="F153" s="23"/>
      <c r="G153" s="24">
        <v>2014</v>
      </c>
      <c r="H153" s="24"/>
      <c r="I153" s="84"/>
      <c r="J153" s="84"/>
      <c r="K153" s="84"/>
      <c r="L153" s="84"/>
      <c r="M153" s="104" t="s">
        <v>508</v>
      </c>
      <c r="N153" s="104"/>
      <c r="P153" s="116"/>
    </row>
    <row r="154" spans="2:16" s="10" customFormat="1" ht="15.75" customHeight="1" x14ac:dyDescent="0.25">
      <c r="B154" s="34" t="s">
        <v>4</v>
      </c>
      <c r="C154" s="35" t="s">
        <v>64</v>
      </c>
      <c r="D154" s="72">
        <v>63219</v>
      </c>
      <c r="E154" s="22" t="s">
        <v>114</v>
      </c>
      <c r="F154" s="23"/>
      <c r="G154" s="24" t="s">
        <v>357</v>
      </c>
      <c r="H154" s="24"/>
      <c r="I154" s="84"/>
      <c r="J154" s="84"/>
      <c r="K154" s="84"/>
      <c r="L154" s="84"/>
      <c r="M154" s="104" t="s">
        <v>508</v>
      </c>
      <c r="N154" s="104"/>
      <c r="P154" s="116"/>
    </row>
    <row r="155" spans="2:16" s="10" customFormat="1" ht="15.75" customHeight="1" x14ac:dyDescent="0.25">
      <c r="B155" s="34" t="s">
        <v>5</v>
      </c>
      <c r="C155" s="35" t="s">
        <v>358</v>
      </c>
      <c r="D155" s="72">
        <v>8700</v>
      </c>
      <c r="E155" s="22" t="s">
        <v>114</v>
      </c>
      <c r="F155" s="23"/>
      <c r="G155" s="24">
        <v>2019</v>
      </c>
      <c r="H155" s="24"/>
      <c r="I155" s="84"/>
      <c r="J155" s="84"/>
      <c r="K155" s="84"/>
      <c r="L155" s="84"/>
      <c r="M155" s="104" t="s">
        <v>508</v>
      </c>
      <c r="N155" s="104"/>
    </row>
    <row r="156" spans="2:16" s="10" customFormat="1" ht="15.75" customHeight="1" x14ac:dyDescent="0.25">
      <c r="B156" s="34" t="s">
        <v>6</v>
      </c>
      <c r="C156" s="35" t="s">
        <v>153</v>
      </c>
      <c r="D156" s="72">
        <f>2000+87483+3461+50127.42+1000+1200+1000.4</f>
        <v>146271.81999999998</v>
      </c>
      <c r="E156" s="22"/>
      <c r="F156" s="23"/>
      <c r="G156" s="24"/>
      <c r="H156" s="24"/>
      <c r="I156" s="84"/>
      <c r="J156" s="84"/>
      <c r="K156" s="84"/>
      <c r="L156" s="84"/>
      <c r="M156" s="104" t="s">
        <v>514</v>
      </c>
      <c r="N156" s="104"/>
    </row>
    <row r="157" spans="2:16" x14ac:dyDescent="0.25">
      <c r="B157" s="2"/>
      <c r="C157" s="2"/>
      <c r="D157" s="45"/>
      <c r="E157" s="2"/>
      <c r="F157" s="2"/>
      <c r="G157" s="2"/>
      <c r="H157" s="2"/>
      <c r="I157" s="2"/>
      <c r="J157" s="2"/>
      <c r="K157" s="2"/>
      <c r="L157" s="2"/>
    </row>
    <row r="158" spans="2:16" s="10" customFormat="1" ht="15.75" customHeight="1" x14ac:dyDescent="0.25">
      <c r="B158" s="83" t="s">
        <v>8</v>
      </c>
      <c r="C158" s="13" t="s">
        <v>105</v>
      </c>
      <c r="D158" s="41"/>
      <c r="E158" s="14"/>
      <c r="F158" s="15"/>
      <c r="G158" s="16"/>
      <c r="H158" s="16"/>
      <c r="I158" s="112" t="s">
        <v>15</v>
      </c>
      <c r="J158" s="112"/>
      <c r="K158" s="112"/>
      <c r="L158" s="112"/>
      <c r="M158" s="104"/>
      <c r="N158" s="104"/>
    </row>
    <row r="159" spans="2:16" s="10" customFormat="1" ht="60" customHeight="1" x14ac:dyDescent="0.25">
      <c r="B159" s="83" t="s">
        <v>0</v>
      </c>
      <c r="C159" s="83" t="s">
        <v>16</v>
      </c>
      <c r="D159" s="42" t="s">
        <v>113</v>
      </c>
      <c r="E159" s="17" t="s">
        <v>112</v>
      </c>
      <c r="F159" s="18" t="s">
        <v>17</v>
      </c>
      <c r="G159" s="19" t="s">
        <v>18</v>
      </c>
      <c r="H159" s="19" t="s">
        <v>147</v>
      </c>
      <c r="I159" s="83" t="s">
        <v>19</v>
      </c>
      <c r="J159" s="83" t="s">
        <v>20</v>
      </c>
      <c r="K159" s="83" t="s">
        <v>21</v>
      </c>
      <c r="L159" s="20" t="s">
        <v>22</v>
      </c>
      <c r="M159" s="104"/>
      <c r="N159" s="104"/>
    </row>
    <row r="160" spans="2:16" s="10" customFormat="1" ht="15.75" customHeight="1" x14ac:dyDescent="0.25">
      <c r="B160" s="84" t="s">
        <v>1</v>
      </c>
      <c r="C160" s="29" t="s">
        <v>23</v>
      </c>
      <c r="D160" s="30">
        <v>59779</v>
      </c>
      <c r="E160" s="48"/>
      <c r="F160" s="23"/>
      <c r="G160" s="24"/>
      <c r="H160" s="24"/>
      <c r="I160" s="84"/>
      <c r="J160" s="84"/>
      <c r="K160" s="84"/>
      <c r="L160" s="84"/>
      <c r="M160" s="104" t="s">
        <v>510</v>
      </c>
      <c r="N160" s="104"/>
      <c r="P160" s="118"/>
    </row>
    <row r="161" spans="2:14" x14ac:dyDescent="0.25">
      <c r="D161" s="45"/>
    </row>
    <row r="162" spans="2:14" s="9" customFormat="1" ht="15.75" customHeight="1" x14ac:dyDescent="0.25">
      <c r="B162" s="83" t="s">
        <v>9</v>
      </c>
      <c r="C162" s="13" t="s">
        <v>109</v>
      </c>
      <c r="D162" s="41"/>
      <c r="E162" s="14"/>
      <c r="F162" s="15"/>
      <c r="G162" s="16"/>
      <c r="H162" s="16"/>
      <c r="I162" s="112" t="s">
        <v>15</v>
      </c>
      <c r="J162" s="112"/>
      <c r="K162" s="112"/>
      <c r="L162" s="112"/>
      <c r="M162" s="103"/>
      <c r="N162" s="103"/>
    </row>
    <row r="163" spans="2:14" s="9" customFormat="1" ht="60" customHeight="1" x14ac:dyDescent="0.25">
      <c r="B163" s="73" t="s">
        <v>0</v>
      </c>
      <c r="C163" s="83" t="s">
        <v>16</v>
      </c>
      <c r="D163" s="42" t="s">
        <v>113</v>
      </c>
      <c r="E163" s="17" t="s">
        <v>112</v>
      </c>
      <c r="F163" s="18" t="s">
        <v>17</v>
      </c>
      <c r="G163" s="19" t="s">
        <v>18</v>
      </c>
      <c r="H163" s="19" t="s">
        <v>147</v>
      </c>
      <c r="I163" s="83" t="s">
        <v>19</v>
      </c>
      <c r="J163" s="83" t="s">
        <v>20</v>
      </c>
      <c r="K163" s="83" t="s">
        <v>21</v>
      </c>
      <c r="L163" s="20" t="s">
        <v>22</v>
      </c>
      <c r="M163" s="103"/>
      <c r="N163" s="103"/>
    </row>
    <row r="164" spans="2:14" s="9" customFormat="1" ht="15.75" customHeight="1" x14ac:dyDescent="0.25">
      <c r="B164" s="34" t="s">
        <v>1</v>
      </c>
      <c r="C164" s="35" t="s">
        <v>318</v>
      </c>
      <c r="D164" s="43"/>
      <c r="E164" s="48"/>
      <c r="F164" s="23"/>
      <c r="G164" s="24"/>
      <c r="H164" s="24"/>
      <c r="I164" s="84"/>
      <c r="J164" s="84"/>
      <c r="K164" s="84"/>
      <c r="L164" s="84"/>
      <c r="M164" s="103"/>
      <c r="N164" s="103"/>
    </row>
    <row r="165" spans="2:14" x14ac:dyDescent="0.25">
      <c r="B165" s="74"/>
      <c r="C165" s="74"/>
      <c r="D165" s="120"/>
    </row>
    <row r="166" spans="2:14" s="10" customFormat="1" ht="15.75" customHeight="1" x14ac:dyDescent="0.25">
      <c r="B166" s="73" t="s">
        <v>10</v>
      </c>
      <c r="C166" s="13" t="s">
        <v>108</v>
      </c>
      <c r="D166" s="41"/>
      <c r="E166" s="14"/>
      <c r="F166" s="15"/>
      <c r="G166" s="16"/>
      <c r="H166" s="16"/>
      <c r="I166" s="112" t="s">
        <v>15</v>
      </c>
      <c r="J166" s="112"/>
      <c r="K166" s="112"/>
      <c r="L166" s="112"/>
      <c r="M166" s="104"/>
      <c r="N166" s="104"/>
    </row>
    <row r="167" spans="2:14" s="10" customFormat="1" ht="60" customHeight="1" x14ac:dyDescent="0.25">
      <c r="B167" s="73" t="s">
        <v>0</v>
      </c>
      <c r="C167" s="83" t="s">
        <v>16</v>
      </c>
      <c r="D167" s="42" t="s">
        <v>113</v>
      </c>
      <c r="E167" s="17" t="s">
        <v>112</v>
      </c>
      <c r="F167" s="18" t="s">
        <v>17</v>
      </c>
      <c r="G167" s="19" t="s">
        <v>18</v>
      </c>
      <c r="H167" s="19" t="s">
        <v>147</v>
      </c>
      <c r="I167" s="83" t="s">
        <v>19</v>
      </c>
      <c r="J167" s="83" t="s">
        <v>20</v>
      </c>
      <c r="K167" s="83" t="s">
        <v>21</v>
      </c>
      <c r="L167" s="20" t="s">
        <v>22</v>
      </c>
      <c r="M167" s="104"/>
      <c r="N167" s="104"/>
    </row>
    <row r="168" spans="2:14" s="10" customFormat="1" ht="15.75" customHeight="1" x14ac:dyDescent="0.25">
      <c r="B168" s="34">
        <v>1</v>
      </c>
      <c r="C168" s="35" t="s">
        <v>318</v>
      </c>
      <c r="D168" s="72">
        <f>SUM(D4:D167)</f>
        <v>38740888.369999997</v>
      </c>
      <c r="E168" s="48"/>
      <c r="F168" s="23"/>
      <c r="G168" s="24"/>
      <c r="H168" s="24"/>
      <c r="I168" s="84"/>
      <c r="J168" s="84"/>
      <c r="K168" s="84"/>
      <c r="L168" s="84"/>
      <c r="M168" s="108"/>
      <c r="N168" s="104"/>
    </row>
    <row r="169" spans="2:14" x14ac:dyDescent="0.25">
      <c r="B169" s="74"/>
      <c r="C169" s="74"/>
      <c r="D169" s="75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topLeftCell="A48" workbookViewId="0">
      <selection activeCell="E67" sqref="E67"/>
    </sheetView>
  </sheetViews>
  <sheetFormatPr defaultColWidth="9.109375" defaultRowHeight="13.2" x14ac:dyDescent="0.25"/>
  <cols>
    <col min="1" max="2" width="9.109375" style="8"/>
    <col min="3" max="3" width="5.6640625" style="65" customWidth="1"/>
    <col min="4" max="4" width="48.5546875" style="8" customWidth="1"/>
    <col min="5" max="5" width="42.5546875" style="8" customWidth="1"/>
    <col min="6" max="6" width="13.33203125" style="8" bestFit="1" customWidth="1"/>
    <col min="7" max="8" width="9.109375" style="8"/>
    <col min="9" max="9" width="13.21875" style="8" bestFit="1" customWidth="1"/>
    <col min="10" max="16384" width="9.109375" style="8"/>
  </cols>
  <sheetData>
    <row r="1" spans="1:9" s="12" customFormat="1" x14ac:dyDescent="0.25">
      <c r="A1" s="57"/>
      <c r="C1" s="128" t="s">
        <v>314</v>
      </c>
      <c r="D1" s="129"/>
      <c r="E1" s="130"/>
    </row>
    <row r="2" spans="1:9" s="12" customFormat="1" x14ac:dyDescent="0.25">
      <c r="C2" s="96" t="s">
        <v>0</v>
      </c>
      <c r="D2" s="96" t="s">
        <v>16</v>
      </c>
      <c r="E2" s="97" t="s">
        <v>24</v>
      </c>
    </row>
    <row r="3" spans="1:9" s="12" customFormat="1" x14ac:dyDescent="0.25">
      <c r="C3" s="131" t="s">
        <v>51</v>
      </c>
      <c r="D3" s="131"/>
      <c r="E3" s="131"/>
    </row>
    <row r="4" spans="1:9" s="12" customFormat="1" x14ac:dyDescent="0.25">
      <c r="C4" s="98" t="s">
        <v>1</v>
      </c>
      <c r="D4" s="58" t="s">
        <v>351</v>
      </c>
      <c r="E4" s="59">
        <f>580+8179.5+32695.81+4276.71+23170.74+3740.42+8742.29+3528.85+3627.67+11506.13+5282.6+4623.48+8366.1+3972.6+3505.5+2657.34+3786.78+1983.84*9+3786.78+3586.63+3786.78+25024.71+3786.78*3+16447.64+36215.62+76738.08+18748.7+17410+18213.4+5500+909.09+3786.78+1608.58+2515.95+3913.21+32059.24+4978+9294.98+113.94+627.75+711.46+3786.78+2584.55+4637.29+4978+2584.55+2315.79+61323.27+36374.48+1338.89+3786.78+7869.91+463.55+86.32+101.82+119.95+3544.74+708.1+719+1265.75+699+650.01+361+479.22+390.4+299+2280+1945.07+299+349+692.96+492.51+650+650+299+1092.44+341.6+1222+605+516.6+1243.2+2033+2000.8+1782.64+123+184.5+184.5+1691.25+1999.95+2435.72+2435.72+2234.91+2234.91+2234.91+2396.04*5+2598.5+2197.65*2+2035+1685.1+2637.12+2637.12+2637.12+1899+1476+2035+2035+3115+649+451.41*5+414.04+414.03+527.67+528.98*3+449.89+449.9+445.26*5+479.7*2+1929.13+807.03*3+3455.65+2564.55*7+3196+3455.65*2+2544.37+3455.65+2554.37+2393+3455.65+667.95*2+3455.65+2554.37+3467.63+3272.65+3639.93+3400.95+2376.56+2928+3400.95+1865.05+2928+2564.55</f>
        <v>761715.01000000024</v>
      </c>
      <c r="F4" s="33" t="s">
        <v>514</v>
      </c>
    </row>
    <row r="5" spans="1:9" s="12" customFormat="1" x14ac:dyDescent="0.25">
      <c r="C5" s="98" t="s">
        <v>2</v>
      </c>
      <c r="D5" s="58" t="s">
        <v>352</v>
      </c>
      <c r="E5" s="59">
        <f>4000+9717+14114.24+553.5*4</f>
        <v>30045.239999999998</v>
      </c>
      <c r="F5" s="12" t="s">
        <v>514</v>
      </c>
    </row>
    <row r="6" spans="1:9" s="12" customFormat="1" x14ac:dyDescent="0.25">
      <c r="C6" s="98" t="s">
        <v>3</v>
      </c>
      <c r="D6" s="58" t="s">
        <v>453</v>
      </c>
      <c r="E6" s="59">
        <f>16717.7+7913.66+24594.1+5607.99*2</f>
        <v>60441.440000000002</v>
      </c>
      <c r="F6" s="12" t="s">
        <v>514</v>
      </c>
    </row>
    <row r="7" spans="1:9" s="12" customFormat="1" x14ac:dyDescent="0.25">
      <c r="C7" s="98" t="s">
        <v>4</v>
      </c>
      <c r="D7" s="58" t="s">
        <v>454</v>
      </c>
      <c r="E7" s="59">
        <f>3632.5+346.86+139.99*2+99.99+99.99+3062.7</f>
        <v>7522.0199999999995</v>
      </c>
      <c r="F7" s="12" t="s">
        <v>514</v>
      </c>
    </row>
    <row r="8" spans="1:9" s="12" customFormat="1" ht="26.4" x14ac:dyDescent="0.25">
      <c r="C8" s="98" t="s">
        <v>5</v>
      </c>
      <c r="D8" s="80" t="s">
        <v>455</v>
      </c>
      <c r="E8" s="59">
        <v>52812.41</v>
      </c>
      <c r="F8" s="12" t="s">
        <v>514</v>
      </c>
    </row>
    <row r="9" spans="1:9" s="12" customFormat="1" x14ac:dyDescent="0.25">
      <c r="C9" s="98" t="s">
        <v>6</v>
      </c>
      <c r="D9" s="58" t="s">
        <v>456</v>
      </c>
      <c r="E9" s="59">
        <v>6472.26</v>
      </c>
      <c r="F9" s="12" t="s">
        <v>514</v>
      </c>
    </row>
    <row r="10" spans="1:9" s="12" customFormat="1" x14ac:dyDescent="0.25">
      <c r="C10" s="98" t="s">
        <v>7</v>
      </c>
      <c r="D10" s="80" t="s">
        <v>457</v>
      </c>
      <c r="E10" s="69">
        <v>29720</v>
      </c>
      <c r="F10" s="12" t="s">
        <v>514</v>
      </c>
    </row>
    <row r="11" spans="1:9" s="12" customFormat="1" x14ac:dyDescent="0.25">
      <c r="C11" s="98" t="s">
        <v>8</v>
      </c>
      <c r="D11" s="58" t="s">
        <v>458</v>
      </c>
      <c r="E11" s="69">
        <f>39994.18+16255.64+15731.92+17032.23+11072.86+11072.86+10150.36+11475.82+10150.36+10150.36</f>
        <v>153086.58999999997</v>
      </c>
      <c r="F11" s="12" t="s">
        <v>514</v>
      </c>
    </row>
    <row r="12" spans="1:9" s="12" customFormat="1" x14ac:dyDescent="0.25">
      <c r="C12" s="98" t="s">
        <v>9</v>
      </c>
      <c r="D12" s="80" t="s">
        <v>459</v>
      </c>
      <c r="E12" s="69">
        <f>515.45+11173.37</f>
        <v>11688.820000000002</v>
      </c>
      <c r="F12" s="12" t="s">
        <v>514</v>
      </c>
    </row>
    <row r="13" spans="1:9" s="12" customFormat="1" x14ac:dyDescent="0.25">
      <c r="C13" s="98" t="s">
        <v>10</v>
      </c>
      <c r="D13" s="58" t="s">
        <v>460</v>
      </c>
      <c r="E13" s="69">
        <f>1033.2*17+1291.5+1402.2</f>
        <v>20258.100000000002</v>
      </c>
      <c r="F13" s="12" t="s">
        <v>512</v>
      </c>
      <c r="I13" s="33"/>
    </row>
    <row r="14" spans="1:9" s="12" customFormat="1" x14ac:dyDescent="0.25">
      <c r="C14" s="98" t="s">
        <v>11</v>
      </c>
      <c r="D14" s="80" t="s">
        <v>461</v>
      </c>
      <c r="E14" s="69">
        <f>17080+3400+635*20+3015.27*10+7610.92+113.59+1676.2+858.34+2975.37+2915.1*14+2915.1*15+2915.1*15+2915.1*15+2915.1*13+2915.1*15+2915.1*14+2915.1*14+2915.1*14+2915.1*11+2975.37*4+3299+2975.37+3086.07+2999</f>
        <v>508942.04000000004</v>
      </c>
      <c r="F14" s="12" t="s">
        <v>512</v>
      </c>
    </row>
    <row r="15" spans="1:9" s="12" customFormat="1" x14ac:dyDescent="0.25">
      <c r="C15" s="127" t="s">
        <v>349</v>
      </c>
      <c r="D15" s="127"/>
      <c r="E15" s="127"/>
    </row>
    <row r="16" spans="1:9" s="12" customFormat="1" x14ac:dyDescent="0.25">
      <c r="C16" s="60" t="s">
        <v>1</v>
      </c>
      <c r="D16" s="58" t="s">
        <v>25</v>
      </c>
      <c r="E16" s="69">
        <f>4000+3567</f>
        <v>7567</v>
      </c>
      <c r="F16" s="12" t="s">
        <v>514</v>
      </c>
    </row>
    <row r="17" spans="3:9" s="12" customFormat="1" x14ac:dyDescent="0.25">
      <c r="C17" s="60" t="s">
        <v>2</v>
      </c>
      <c r="D17" s="58" t="s">
        <v>27</v>
      </c>
      <c r="E17" s="69">
        <v>3180</v>
      </c>
      <c r="F17" s="12" t="s">
        <v>514</v>
      </c>
    </row>
    <row r="18" spans="3:9" s="12" customFormat="1" x14ac:dyDescent="0.25">
      <c r="C18" s="60" t="s">
        <v>3</v>
      </c>
      <c r="D18" s="58" t="s">
        <v>350</v>
      </c>
      <c r="E18" s="69">
        <v>3000</v>
      </c>
      <c r="F18" s="12" t="s">
        <v>514</v>
      </c>
      <c r="I18" s="33"/>
    </row>
    <row r="19" spans="3:9" s="12" customFormat="1" x14ac:dyDescent="0.25">
      <c r="C19" s="60" t="s">
        <v>4</v>
      </c>
      <c r="D19" s="58" t="s">
        <v>72</v>
      </c>
      <c r="E19" s="69">
        <v>24000</v>
      </c>
      <c r="F19" s="12" t="s">
        <v>514</v>
      </c>
    </row>
    <row r="20" spans="3:9" s="12" customFormat="1" x14ac:dyDescent="0.25">
      <c r="C20" s="60" t="s">
        <v>5</v>
      </c>
      <c r="D20" s="58" t="s">
        <v>26</v>
      </c>
      <c r="E20" s="69">
        <f>159671.11-24000</f>
        <v>135671.10999999999</v>
      </c>
      <c r="F20" s="12" t="s">
        <v>512</v>
      </c>
    </row>
    <row r="21" spans="3:9" s="12" customFormat="1" x14ac:dyDescent="0.25">
      <c r="C21" s="127" t="s">
        <v>71</v>
      </c>
      <c r="D21" s="127"/>
      <c r="E21" s="127"/>
    </row>
    <row r="22" spans="3:9" s="12" customFormat="1" x14ac:dyDescent="0.25">
      <c r="C22" s="60" t="s">
        <v>1</v>
      </c>
      <c r="D22" s="58" t="s">
        <v>351</v>
      </c>
      <c r="E22" s="69">
        <f>3014+4000+4417.5+2690.1+38737+7943.36</f>
        <v>60801.96</v>
      </c>
      <c r="F22" s="12" t="s">
        <v>514</v>
      </c>
    </row>
    <row r="23" spans="3:9" s="12" customFormat="1" x14ac:dyDescent="0.25">
      <c r="C23" s="60" t="s">
        <v>2</v>
      </c>
      <c r="D23" s="58" t="s">
        <v>415</v>
      </c>
      <c r="E23" s="69">
        <v>4390.24</v>
      </c>
      <c r="F23" s="12" t="s">
        <v>514</v>
      </c>
      <c r="I23" s="33"/>
    </row>
    <row r="24" spans="3:9" s="12" customFormat="1" x14ac:dyDescent="0.25">
      <c r="C24" s="60" t="s">
        <v>3</v>
      </c>
      <c r="D24" s="58" t="s">
        <v>354</v>
      </c>
      <c r="E24" s="69">
        <f>2357.72+2303.95</f>
        <v>4661.67</v>
      </c>
      <c r="F24" s="12" t="s">
        <v>512</v>
      </c>
    </row>
    <row r="25" spans="3:9" s="12" customFormat="1" x14ac:dyDescent="0.25">
      <c r="C25" s="127" t="s">
        <v>78</v>
      </c>
      <c r="D25" s="127"/>
      <c r="E25" s="127"/>
    </row>
    <row r="26" spans="3:9" x14ac:dyDescent="0.25">
      <c r="C26" s="60" t="s">
        <v>1</v>
      </c>
      <c r="D26" s="58" t="s">
        <v>25</v>
      </c>
      <c r="E26" s="69">
        <f>1756+3653.1+2706+910+2214+671.58+683.88+7915.05</f>
        <v>20509.61</v>
      </c>
      <c r="F26" s="12" t="s">
        <v>514</v>
      </c>
    </row>
    <row r="27" spans="3:9" x14ac:dyDescent="0.25">
      <c r="C27" s="60" t="s">
        <v>2</v>
      </c>
      <c r="D27" s="58" t="s">
        <v>343</v>
      </c>
      <c r="E27" s="69">
        <f>3628.5</f>
        <v>3628.5</v>
      </c>
      <c r="F27" s="12" t="s">
        <v>514</v>
      </c>
    </row>
    <row r="28" spans="3:9" x14ac:dyDescent="0.25">
      <c r="C28" s="60" t="s">
        <v>3</v>
      </c>
      <c r="D28" s="58" t="s">
        <v>27</v>
      </c>
      <c r="E28" s="69">
        <f>8253+2225.07</f>
        <v>10478.07</v>
      </c>
      <c r="F28" s="12" t="s">
        <v>514</v>
      </c>
      <c r="I28" s="119"/>
    </row>
    <row r="29" spans="3:9" x14ac:dyDescent="0.25">
      <c r="C29" s="60" t="s">
        <v>4</v>
      </c>
      <c r="D29" s="58" t="s">
        <v>26</v>
      </c>
      <c r="E29" s="69">
        <f>3217+2034+1904+2213+1999+2310+7104.4+1660+2728+2990+2295.97+1474.77+2435.4+1568.25+4378.8+1339.47+11000</f>
        <v>52652.060000000005</v>
      </c>
      <c r="F29" s="12" t="s">
        <v>512</v>
      </c>
    </row>
    <row r="30" spans="3:9" s="12" customFormat="1" x14ac:dyDescent="0.25">
      <c r="C30" s="127" t="s">
        <v>79</v>
      </c>
      <c r="D30" s="127"/>
      <c r="E30" s="127"/>
    </row>
    <row r="31" spans="3:9" x14ac:dyDescent="0.25">
      <c r="C31" s="60" t="s">
        <v>1</v>
      </c>
      <c r="D31" s="58" t="s">
        <v>25</v>
      </c>
      <c r="E31" s="69">
        <f>3185.7+276+955.71</f>
        <v>4417.41</v>
      </c>
      <c r="F31" s="12" t="s">
        <v>514</v>
      </c>
    </row>
    <row r="32" spans="3:9" x14ac:dyDescent="0.25">
      <c r="C32" s="60"/>
      <c r="D32" s="58" t="s">
        <v>27</v>
      </c>
      <c r="E32" s="69">
        <f>2963.07+8295.12+1865.91</f>
        <v>13124.1</v>
      </c>
      <c r="F32" s="12" t="s">
        <v>514</v>
      </c>
    </row>
    <row r="33" spans="1:9" x14ac:dyDescent="0.25">
      <c r="C33" s="60" t="s">
        <v>2</v>
      </c>
      <c r="D33" s="58" t="s">
        <v>336</v>
      </c>
      <c r="E33" s="69">
        <f>4483+21542.22+6639.54</f>
        <v>32664.760000000002</v>
      </c>
      <c r="F33" s="12" t="s">
        <v>512</v>
      </c>
      <c r="I33" s="119"/>
    </row>
    <row r="34" spans="1:9" x14ac:dyDescent="0.25">
      <c r="C34" s="127" t="s">
        <v>85</v>
      </c>
      <c r="D34" s="127"/>
      <c r="E34" s="127"/>
      <c r="F34" s="12"/>
    </row>
    <row r="35" spans="1:9" x14ac:dyDescent="0.25">
      <c r="C35" s="60" t="s">
        <v>1</v>
      </c>
      <c r="D35" s="58" t="s">
        <v>25</v>
      </c>
      <c r="E35" s="69">
        <f>11000</f>
        <v>11000</v>
      </c>
      <c r="F35" s="12" t="s">
        <v>514</v>
      </c>
    </row>
    <row r="36" spans="1:9" x14ac:dyDescent="0.25">
      <c r="C36" s="60" t="s">
        <v>2</v>
      </c>
      <c r="D36" s="58" t="s">
        <v>343</v>
      </c>
      <c r="E36" s="69">
        <f>4483.35+7500</f>
        <v>11983.35</v>
      </c>
      <c r="F36" s="12" t="s">
        <v>514</v>
      </c>
    </row>
    <row r="37" spans="1:9" x14ac:dyDescent="0.25">
      <c r="C37" s="60" t="s">
        <v>3</v>
      </c>
      <c r="D37" s="58" t="s">
        <v>27</v>
      </c>
      <c r="E37" s="69">
        <f>1865.91+700</f>
        <v>2565.91</v>
      </c>
      <c r="F37" s="12" t="s">
        <v>514</v>
      </c>
      <c r="I37" s="119"/>
    </row>
    <row r="38" spans="1:9" x14ac:dyDescent="0.25">
      <c r="C38" s="60" t="s">
        <v>4</v>
      </c>
      <c r="D38" s="58" t="s">
        <v>344</v>
      </c>
      <c r="E38" s="69">
        <v>90</v>
      </c>
      <c r="F38" s="12" t="s">
        <v>514</v>
      </c>
    </row>
    <row r="39" spans="1:9" x14ac:dyDescent="0.25">
      <c r="C39" s="60" t="s">
        <v>5</v>
      </c>
      <c r="D39" s="58" t="s">
        <v>26</v>
      </c>
      <c r="E39" s="69">
        <f>2229.99+1987.68+56826+13993+17704+1424.34</f>
        <v>94165.01</v>
      </c>
      <c r="F39" s="12" t="s">
        <v>512</v>
      </c>
    </row>
    <row r="40" spans="1:9" x14ac:dyDescent="0.25">
      <c r="C40" s="127" t="s">
        <v>110</v>
      </c>
      <c r="D40" s="127"/>
      <c r="E40" s="127"/>
      <c r="F40" s="12"/>
    </row>
    <row r="41" spans="1:9" x14ac:dyDescent="0.25">
      <c r="A41" s="5"/>
      <c r="C41" s="60" t="s">
        <v>1</v>
      </c>
      <c r="D41" s="80" t="s">
        <v>313</v>
      </c>
      <c r="E41" s="69">
        <f>1100+299+1795</f>
        <v>3194</v>
      </c>
      <c r="F41" s="12" t="s">
        <v>514</v>
      </c>
    </row>
    <row r="42" spans="1:9" x14ac:dyDescent="0.25">
      <c r="A42" s="5"/>
      <c r="C42" s="60" t="s">
        <v>2</v>
      </c>
      <c r="D42" s="58" t="s">
        <v>27</v>
      </c>
      <c r="E42" s="69">
        <f>1865.91+2000</f>
        <v>3865.91</v>
      </c>
      <c r="F42" s="12" t="s">
        <v>514</v>
      </c>
      <c r="I42" s="119"/>
    </row>
    <row r="43" spans="1:9" x14ac:dyDescent="0.25">
      <c r="A43" s="5"/>
      <c r="C43" s="60" t="s">
        <v>3</v>
      </c>
      <c r="D43" s="58" t="s">
        <v>343</v>
      </c>
      <c r="E43" s="69">
        <f>1340</f>
        <v>1340</v>
      </c>
      <c r="F43" s="12" t="s">
        <v>514</v>
      </c>
    </row>
    <row r="44" spans="1:9" x14ac:dyDescent="0.25">
      <c r="A44" s="5"/>
      <c r="C44" s="60" t="s">
        <v>4</v>
      </c>
      <c r="D44" s="80" t="s">
        <v>161</v>
      </c>
      <c r="E44" s="69">
        <f>2229.99+1987.68+731.85+1617.45+9995</f>
        <v>16561.97</v>
      </c>
      <c r="F44" s="12" t="s">
        <v>512</v>
      </c>
    </row>
    <row r="45" spans="1:9" s="12" customFormat="1" x14ac:dyDescent="0.25">
      <c r="A45" s="1"/>
      <c r="C45" s="127" t="s">
        <v>111</v>
      </c>
      <c r="D45" s="127"/>
      <c r="E45" s="127"/>
    </row>
    <row r="46" spans="1:9" s="12" customFormat="1" x14ac:dyDescent="0.25">
      <c r="A46" s="1"/>
      <c r="C46" s="60" t="s">
        <v>1</v>
      </c>
      <c r="D46" s="58" t="s">
        <v>351</v>
      </c>
      <c r="E46" s="61">
        <v>64935.57</v>
      </c>
      <c r="F46" s="12" t="s">
        <v>514</v>
      </c>
    </row>
    <row r="47" spans="1:9" s="12" customFormat="1" x14ac:dyDescent="0.25">
      <c r="A47" s="1"/>
      <c r="C47" s="60" t="s">
        <v>2</v>
      </c>
      <c r="D47" s="58" t="s">
        <v>352</v>
      </c>
      <c r="E47" s="61">
        <v>4641.49</v>
      </c>
      <c r="F47" s="12" t="s">
        <v>514</v>
      </c>
      <c r="I47" s="56"/>
    </row>
    <row r="48" spans="1:9" s="12" customFormat="1" x14ac:dyDescent="0.25">
      <c r="A48" s="1"/>
      <c r="C48" s="60" t="s">
        <v>3</v>
      </c>
      <c r="D48" s="58" t="s">
        <v>353</v>
      </c>
      <c r="E48" s="61">
        <v>518.5</v>
      </c>
      <c r="F48" s="12" t="s">
        <v>514</v>
      </c>
    </row>
    <row r="49" spans="1:9" s="12" customFormat="1" x14ac:dyDescent="0.25">
      <c r="A49" s="1"/>
      <c r="C49" s="60" t="s">
        <v>4</v>
      </c>
      <c r="D49" s="58" t="s">
        <v>354</v>
      </c>
      <c r="E49" s="61">
        <v>6980</v>
      </c>
      <c r="F49" s="12" t="s">
        <v>512</v>
      </c>
    </row>
    <row r="50" spans="1:9" x14ac:dyDescent="0.25">
      <c r="A50" s="5"/>
      <c r="C50" s="127" t="s">
        <v>106</v>
      </c>
      <c r="D50" s="127"/>
      <c r="E50" s="127"/>
    </row>
    <row r="51" spans="1:9" x14ac:dyDescent="0.25">
      <c r="A51" s="5"/>
      <c r="C51" s="60" t="s">
        <v>1</v>
      </c>
      <c r="D51" s="58" t="s">
        <v>25</v>
      </c>
      <c r="E51" s="61">
        <f>2700+2644.91+1442.84+1439.7</f>
        <v>8227.4500000000007</v>
      </c>
      <c r="F51" s="12" t="s">
        <v>514</v>
      </c>
      <c r="I51" s="126"/>
    </row>
    <row r="52" spans="1:9" s="12" customFormat="1" x14ac:dyDescent="0.25">
      <c r="A52" s="1"/>
      <c r="C52" s="60" t="s">
        <v>345</v>
      </c>
      <c r="D52" s="58" t="s">
        <v>27</v>
      </c>
      <c r="E52" s="61">
        <v>3075</v>
      </c>
      <c r="F52" s="12" t="s">
        <v>514</v>
      </c>
    </row>
    <row r="53" spans="1:9" s="12" customFormat="1" x14ac:dyDescent="0.25">
      <c r="A53" s="1"/>
      <c r="C53" s="127" t="s">
        <v>107</v>
      </c>
      <c r="D53" s="127"/>
      <c r="E53" s="127"/>
    </row>
    <row r="54" spans="1:9" s="12" customFormat="1" x14ac:dyDescent="0.25">
      <c r="A54" s="1"/>
      <c r="C54" s="70" t="s">
        <v>1</v>
      </c>
      <c r="D54" s="62" t="s">
        <v>103</v>
      </c>
      <c r="E54" s="69">
        <f>2497.99+3013.5</f>
        <v>5511.49</v>
      </c>
      <c r="F54" s="12" t="s">
        <v>514</v>
      </c>
    </row>
    <row r="55" spans="1:9" s="12" customFormat="1" x14ac:dyDescent="0.25">
      <c r="A55" s="1"/>
      <c r="C55" s="70" t="s">
        <v>2</v>
      </c>
      <c r="D55" s="58" t="s">
        <v>27</v>
      </c>
      <c r="E55" s="69">
        <f>820+6801.01+373.9</f>
        <v>7994.91</v>
      </c>
      <c r="F55" s="12" t="s">
        <v>514</v>
      </c>
      <c r="I55" s="33"/>
    </row>
    <row r="56" spans="1:9" s="12" customFormat="1" x14ac:dyDescent="0.25">
      <c r="A56" s="1"/>
      <c r="C56" s="63" t="s">
        <v>3</v>
      </c>
      <c r="D56" s="55" t="s">
        <v>312</v>
      </c>
      <c r="E56" s="59">
        <f>2585.77+2499</f>
        <v>5084.7700000000004</v>
      </c>
      <c r="F56" s="12" t="s">
        <v>512</v>
      </c>
    </row>
    <row r="57" spans="1:9" s="12" customFormat="1" x14ac:dyDescent="0.25">
      <c r="C57" s="64"/>
      <c r="F57" s="33"/>
      <c r="I57" s="33"/>
    </row>
    <row r="59" spans="1:9" x14ac:dyDescent="0.25">
      <c r="C59" s="64" t="s">
        <v>355</v>
      </c>
      <c r="D59" s="12" t="s">
        <v>356</v>
      </c>
    </row>
  </sheetData>
  <mergeCells count="11">
    <mergeCell ref="C1:E1"/>
    <mergeCell ref="C3:E3"/>
    <mergeCell ref="C15:E15"/>
    <mergeCell ref="C21:E21"/>
    <mergeCell ref="C25:E25"/>
    <mergeCell ref="C30:E30"/>
    <mergeCell ref="C45:E45"/>
    <mergeCell ref="C50:E50"/>
    <mergeCell ref="C53:E53"/>
    <mergeCell ref="C34:E34"/>
    <mergeCell ref="C40:E40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"/>
  <sheetViews>
    <sheetView tabSelected="1" workbookViewId="0">
      <pane ySplit="2" topLeftCell="A5" activePane="bottomLeft" state="frozen"/>
      <selection pane="bottomLeft" activeCell="F8" sqref="F8"/>
    </sheetView>
  </sheetViews>
  <sheetFormatPr defaultColWidth="9.109375" defaultRowHeight="13.2" x14ac:dyDescent="0.3"/>
  <cols>
    <col min="1" max="1" width="4.5546875" style="46" customWidth="1"/>
    <col min="2" max="2" width="11.88671875" style="46" customWidth="1"/>
    <col min="3" max="3" width="13" style="46" customWidth="1"/>
    <col min="4" max="4" width="17.109375" style="46" bestFit="1" customWidth="1"/>
    <col min="5" max="5" width="18.6640625" style="46" bestFit="1" customWidth="1"/>
    <col min="6" max="6" width="11.33203125" style="46" customWidth="1"/>
    <col min="7" max="9" width="10.88671875" style="46" customWidth="1"/>
    <col min="10" max="10" width="9.109375" style="46" customWidth="1"/>
    <col min="11" max="11" width="10.33203125" style="46" customWidth="1"/>
    <col min="12" max="12" width="10.33203125" style="46" hidden="1" customWidth="1"/>
    <col min="13" max="14" width="22.5546875" style="46" customWidth="1"/>
    <col min="15" max="15" width="13" style="46" customWidth="1"/>
    <col min="16" max="17" width="13.109375" style="46" customWidth="1"/>
    <col min="18" max="18" width="19.5546875" style="46" customWidth="1"/>
    <col min="19" max="19" width="26.109375" style="46" customWidth="1"/>
    <col min="20" max="16384" width="9.109375" style="46"/>
  </cols>
  <sheetData>
    <row r="1" spans="1:19" x14ac:dyDescent="0.3">
      <c r="A1" s="132" t="s">
        <v>305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26.4" x14ac:dyDescent="0.3">
      <c r="A2" s="92" t="s">
        <v>0</v>
      </c>
      <c r="B2" s="92" t="s">
        <v>218</v>
      </c>
      <c r="C2" s="92" t="s">
        <v>219</v>
      </c>
      <c r="D2" s="92" t="s">
        <v>220</v>
      </c>
      <c r="E2" s="92" t="s">
        <v>221</v>
      </c>
      <c r="F2" s="92" t="s">
        <v>222</v>
      </c>
      <c r="G2" s="92" t="s">
        <v>223</v>
      </c>
      <c r="H2" s="92" t="s">
        <v>224</v>
      </c>
      <c r="I2" s="92" t="s">
        <v>225</v>
      </c>
      <c r="J2" s="92" t="s">
        <v>226</v>
      </c>
      <c r="K2" s="92" t="s">
        <v>227</v>
      </c>
      <c r="L2" s="92" t="s">
        <v>228</v>
      </c>
      <c r="M2" s="93" t="s">
        <v>229</v>
      </c>
      <c r="N2" s="93" t="s">
        <v>526</v>
      </c>
      <c r="O2" s="92" t="s">
        <v>230</v>
      </c>
      <c r="P2" s="92" t="s">
        <v>231</v>
      </c>
      <c r="Q2" s="92" t="s">
        <v>525</v>
      </c>
      <c r="R2" s="92" t="s">
        <v>232</v>
      </c>
      <c r="S2" s="92" t="s">
        <v>233</v>
      </c>
    </row>
    <row r="3" spans="1:19" s="47" customFormat="1" ht="66" x14ac:dyDescent="0.3">
      <c r="A3" s="88" t="s">
        <v>1</v>
      </c>
      <c r="B3" s="88" t="s">
        <v>240</v>
      </c>
      <c r="C3" s="88" t="s">
        <v>241</v>
      </c>
      <c r="D3" s="88" t="s">
        <v>242</v>
      </c>
      <c r="E3" s="88" t="s">
        <v>243</v>
      </c>
      <c r="F3" s="88" t="s">
        <v>38</v>
      </c>
      <c r="G3" s="88">
        <v>9000</v>
      </c>
      <c r="H3" s="88">
        <v>11600</v>
      </c>
      <c r="I3" s="88" t="s">
        <v>38</v>
      </c>
      <c r="J3" s="88" t="s">
        <v>38</v>
      </c>
      <c r="K3" s="88">
        <v>1983</v>
      </c>
      <c r="L3" s="88" t="s">
        <v>38</v>
      </c>
      <c r="M3" s="94" t="s">
        <v>244</v>
      </c>
      <c r="N3" s="94" t="s">
        <v>38</v>
      </c>
      <c r="O3" s="88" t="s">
        <v>436</v>
      </c>
      <c r="P3" s="88" t="s">
        <v>38</v>
      </c>
      <c r="Q3" s="88" t="s">
        <v>38</v>
      </c>
      <c r="R3" s="88" t="s">
        <v>239</v>
      </c>
      <c r="S3" s="88" t="s">
        <v>245</v>
      </c>
    </row>
    <row r="4" spans="1:19" s="47" customFormat="1" ht="52.8" x14ac:dyDescent="0.3">
      <c r="A4" s="88"/>
      <c r="B4" s="88" t="s">
        <v>521</v>
      </c>
      <c r="C4" s="88" t="s">
        <v>235</v>
      </c>
      <c r="D4" s="88" t="s">
        <v>522</v>
      </c>
      <c r="E4" s="88" t="s">
        <v>287</v>
      </c>
      <c r="F4" s="88">
        <v>1995</v>
      </c>
      <c r="G4" s="88" t="s">
        <v>38</v>
      </c>
      <c r="H4" s="88">
        <v>3055</v>
      </c>
      <c r="I4" s="88" t="s">
        <v>38</v>
      </c>
      <c r="J4" s="88">
        <v>9</v>
      </c>
      <c r="K4" s="88">
        <v>2013</v>
      </c>
      <c r="L4" s="88"/>
      <c r="M4" s="94" t="s">
        <v>523</v>
      </c>
      <c r="N4" s="94"/>
      <c r="O4" s="88" t="s">
        <v>524</v>
      </c>
      <c r="P4" s="88" t="s">
        <v>524</v>
      </c>
      <c r="Q4" s="88" t="s">
        <v>524</v>
      </c>
      <c r="R4" s="88" t="s">
        <v>239</v>
      </c>
      <c r="S4" s="88" t="s">
        <v>239</v>
      </c>
    </row>
    <row r="5" spans="1:19" s="47" customFormat="1" ht="66" x14ac:dyDescent="0.3">
      <c r="A5" s="88" t="s">
        <v>2</v>
      </c>
      <c r="B5" s="88" t="s">
        <v>246</v>
      </c>
      <c r="C5" s="88" t="s">
        <v>247</v>
      </c>
      <c r="D5" s="88" t="s">
        <v>248</v>
      </c>
      <c r="E5" s="88" t="s">
        <v>249</v>
      </c>
      <c r="F5" s="88">
        <v>3120</v>
      </c>
      <c r="G5" s="88">
        <v>10500</v>
      </c>
      <c r="H5" s="88">
        <v>2955</v>
      </c>
      <c r="I5" s="88" t="s">
        <v>38</v>
      </c>
      <c r="J5" s="88">
        <v>2</v>
      </c>
      <c r="K5" s="88">
        <v>1983</v>
      </c>
      <c r="L5" s="88" t="s">
        <v>38</v>
      </c>
      <c r="M5" s="94" t="s">
        <v>250</v>
      </c>
      <c r="N5" s="94" t="s">
        <v>38</v>
      </c>
      <c r="O5" s="88" t="s">
        <v>436</v>
      </c>
      <c r="P5" s="88" t="s">
        <v>436</v>
      </c>
      <c r="Q5" s="88" t="s">
        <v>38</v>
      </c>
      <c r="R5" s="88" t="s">
        <v>239</v>
      </c>
      <c r="S5" s="88" t="s">
        <v>245</v>
      </c>
    </row>
    <row r="6" spans="1:19" s="47" customFormat="1" ht="66" x14ac:dyDescent="0.3">
      <c r="A6" s="88" t="s">
        <v>3</v>
      </c>
      <c r="B6" s="88" t="s">
        <v>251</v>
      </c>
      <c r="C6" s="88" t="s">
        <v>252</v>
      </c>
      <c r="D6" s="88" t="s">
        <v>253</v>
      </c>
      <c r="E6" s="88" t="s">
        <v>527</v>
      </c>
      <c r="F6" s="88" t="s">
        <v>38</v>
      </c>
      <c r="G6" s="88">
        <v>3120</v>
      </c>
      <c r="H6" s="88"/>
      <c r="I6" s="88"/>
      <c r="J6" s="88">
        <v>1</v>
      </c>
      <c r="K6" s="88">
        <v>1990</v>
      </c>
      <c r="L6" s="88"/>
      <c r="M6" s="94" t="s">
        <v>254</v>
      </c>
      <c r="N6" s="94" t="s">
        <v>38</v>
      </c>
      <c r="O6" s="88" t="s">
        <v>436</v>
      </c>
      <c r="P6" s="88" t="s">
        <v>436</v>
      </c>
      <c r="Q6" s="88" t="s">
        <v>38</v>
      </c>
      <c r="R6" s="88" t="s">
        <v>239</v>
      </c>
      <c r="S6" s="88" t="s">
        <v>245</v>
      </c>
    </row>
    <row r="7" spans="1:19" s="47" customFormat="1" ht="66" x14ac:dyDescent="0.3">
      <c r="A7" s="88" t="s">
        <v>4</v>
      </c>
      <c r="B7" s="88" t="s">
        <v>427</v>
      </c>
      <c r="C7" s="88" t="s">
        <v>255</v>
      </c>
      <c r="D7" s="88" t="s">
        <v>256</v>
      </c>
      <c r="E7" s="88" t="s">
        <v>257</v>
      </c>
      <c r="F7" s="88">
        <v>19100</v>
      </c>
      <c r="G7" s="88" t="s">
        <v>38</v>
      </c>
      <c r="H7" s="88" t="s">
        <v>38</v>
      </c>
      <c r="I7" s="88" t="s">
        <v>38</v>
      </c>
      <c r="J7" s="88">
        <v>3</v>
      </c>
      <c r="K7" s="88">
        <v>1981</v>
      </c>
      <c r="L7" s="88" t="s">
        <v>38</v>
      </c>
      <c r="M7" s="94" t="s">
        <v>258</v>
      </c>
      <c r="N7" s="94" t="s">
        <v>38</v>
      </c>
      <c r="O7" s="88" t="s">
        <v>436</v>
      </c>
      <c r="P7" s="88" t="str">
        <f>O7</f>
        <v>01.01.2021 31.12.2023</v>
      </c>
      <c r="Q7" s="88" t="s">
        <v>38</v>
      </c>
      <c r="R7" s="88" t="s">
        <v>239</v>
      </c>
      <c r="S7" s="88" t="s">
        <v>245</v>
      </c>
    </row>
    <row r="8" spans="1:19" s="47" customFormat="1" ht="66" x14ac:dyDescent="0.3">
      <c r="A8" s="88" t="s">
        <v>5</v>
      </c>
      <c r="B8" s="88" t="s">
        <v>265</v>
      </c>
      <c r="C8" s="88" t="s">
        <v>266</v>
      </c>
      <c r="D8" s="88" t="s">
        <v>267</v>
      </c>
      <c r="E8" s="88" t="s">
        <v>268</v>
      </c>
      <c r="F8" s="88" t="s">
        <v>38</v>
      </c>
      <c r="G8" s="88">
        <v>8000</v>
      </c>
      <c r="H8" s="88">
        <v>10790</v>
      </c>
      <c r="I8" s="88" t="s">
        <v>38</v>
      </c>
      <c r="J8" s="88" t="s">
        <v>38</v>
      </c>
      <c r="K8" s="88">
        <v>2001</v>
      </c>
      <c r="L8" s="88" t="s">
        <v>38</v>
      </c>
      <c r="M8" s="94" t="s">
        <v>269</v>
      </c>
      <c r="N8" s="94" t="s">
        <v>38</v>
      </c>
      <c r="O8" s="88" t="s">
        <v>436</v>
      </c>
      <c r="P8" s="88" t="s">
        <v>38</v>
      </c>
      <c r="Q8" s="88" t="s">
        <v>38</v>
      </c>
      <c r="R8" s="88" t="s">
        <v>260</v>
      </c>
      <c r="S8" s="88" t="s">
        <v>245</v>
      </c>
    </row>
    <row r="9" spans="1:19" s="47" customFormat="1" ht="66" x14ac:dyDescent="0.3">
      <c r="A9" s="88" t="s">
        <v>6</v>
      </c>
      <c r="B9" s="88" t="s">
        <v>270</v>
      </c>
      <c r="C9" s="88" t="s">
        <v>271</v>
      </c>
      <c r="D9" s="88" t="s">
        <v>272</v>
      </c>
      <c r="E9" s="88" t="s">
        <v>259</v>
      </c>
      <c r="F9" s="88">
        <v>8424</v>
      </c>
      <c r="G9" s="88" t="s">
        <v>38</v>
      </c>
      <c r="H9" s="88" t="s">
        <v>38</v>
      </c>
      <c r="I9" s="88" t="s">
        <v>38</v>
      </c>
      <c r="J9" s="88">
        <v>6</v>
      </c>
      <c r="K9" s="88">
        <v>1970</v>
      </c>
      <c r="L9" s="88" t="s">
        <v>38</v>
      </c>
      <c r="M9" s="94" t="s">
        <v>273</v>
      </c>
      <c r="N9" s="94" t="s">
        <v>38</v>
      </c>
      <c r="O9" s="88" t="s">
        <v>436</v>
      </c>
      <c r="P9" s="88" t="s">
        <v>436</v>
      </c>
      <c r="Q9" s="88" t="s">
        <v>38</v>
      </c>
      <c r="R9" s="88" t="s">
        <v>260</v>
      </c>
      <c r="S9" s="88" t="s">
        <v>245</v>
      </c>
    </row>
    <row r="10" spans="1:19" s="47" customFormat="1" ht="66" x14ac:dyDescent="0.3">
      <c r="A10" s="88" t="s">
        <v>7</v>
      </c>
      <c r="B10" s="88" t="s">
        <v>274</v>
      </c>
      <c r="C10" s="88" t="s">
        <v>275</v>
      </c>
      <c r="D10" s="88" t="s">
        <v>276</v>
      </c>
      <c r="E10" s="88" t="s">
        <v>259</v>
      </c>
      <c r="F10" s="88">
        <v>12666</v>
      </c>
      <c r="G10" s="88" t="s">
        <v>38</v>
      </c>
      <c r="H10" s="88" t="s">
        <v>38</v>
      </c>
      <c r="I10" s="88" t="s">
        <v>38</v>
      </c>
      <c r="J10" s="88">
        <v>5</v>
      </c>
      <c r="K10" s="88">
        <v>1974</v>
      </c>
      <c r="L10" s="88" t="s">
        <v>38</v>
      </c>
      <c r="M10" s="94" t="s">
        <v>277</v>
      </c>
      <c r="N10" s="94" t="s">
        <v>38</v>
      </c>
      <c r="O10" s="88" t="s">
        <v>436</v>
      </c>
      <c r="P10" s="88" t="s">
        <v>436</v>
      </c>
      <c r="Q10" s="88" t="s">
        <v>38</v>
      </c>
      <c r="R10" s="88" t="s">
        <v>260</v>
      </c>
      <c r="S10" s="88" t="s">
        <v>245</v>
      </c>
    </row>
    <row r="11" spans="1:19" s="47" customFormat="1" ht="66" x14ac:dyDescent="0.3">
      <c r="A11" s="88" t="s">
        <v>8</v>
      </c>
      <c r="B11" s="88" t="s">
        <v>278</v>
      </c>
      <c r="C11" s="88" t="s">
        <v>279</v>
      </c>
      <c r="D11" s="88">
        <v>200</v>
      </c>
      <c r="E11" s="88" t="s">
        <v>259</v>
      </c>
      <c r="F11" s="88">
        <v>6842</v>
      </c>
      <c r="G11" s="88" t="s">
        <v>38</v>
      </c>
      <c r="H11" s="88" t="s">
        <v>38</v>
      </c>
      <c r="I11" s="88" t="s">
        <v>38</v>
      </c>
      <c r="J11" s="88">
        <v>8</v>
      </c>
      <c r="K11" s="88">
        <v>1986</v>
      </c>
      <c r="L11" s="88" t="s">
        <v>38</v>
      </c>
      <c r="M11" s="94" t="s">
        <v>280</v>
      </c>
      <c r="N11" s="94" t="s">
        <v>38</v>
      </c>
      <c r="O11" s="88" t="s">
        <v>317</v>
      </c>
      <c r="P11" s="88" t="s">
        <v>436</v>
      </c>
      <c r="Q11" s="88" t="s">
        <v>38</v>
      </c>
      <c r="R11" s="88" t="s">
        <v>260</v>
      </c>
      <c r="S11" s="88" t="s">
        <v>245</v>
      </c>
    </row>
    <row r="12" spans="1:19" s="47" customFormat="1" ht="66" x14ac:dyDescent="0.3">
      <c r="A12" s="88" t="s">
        <v>9</v>
      </c>
      <c r="B12" s="88" t="s">
        <v>281</v>
      </c>
      <c r="C12" s="88" t="s">
        <v>282</v>
      </c>
      <c r="D12" s="88" t="s">
        <v>38</v>
      </c>
      <c r="E12" s="88" t="s">
        <v>259</v>
      </c>
      <c r="F12" s="88" t="s">
        <v>38</v>
      </c>
      <c r="G12" s="88" t="s">
        <v>38</v>
      </c>
      <c r="H12" s="88">
        <v>3500</v>
      </c>
      <c r="I12" s="88" t="s">
        <v>38</v>
      </c>
      <c r="J12" s="88" t="s">
        <v>38</v>
      </c>
      <c r="K12" s="88">
        <v>2000</v>
      </c>
      <c r="L12" s="88" t="s">
        <v>38</v>
      </c>
      <c r="M12" s="94" t="s">
        <v>283</v>
      </c>
      <c r="N12" s="94" t="s">
        <v>38</v>
      </c>
      <c r="O12" s="88" t="s">
        <v>438</v>
      </c>
      <c r="P12" s="88" t="str">
        <f t="shared" ref="P12:P14" si="0">O12</f>
        <v>25.02.2021 24.02.2024</v>
      </c>
      <c r="Q12" s="88" t="s">
        <v>38</v>
      </c>
      <c r="R12" s="88" t="s">
        <v>260</v>
      </c>
      <c r="S12" s="88" t="s">
        <v>245</v>
      </c>
    </row>
    <row r="13" spans="1:19" s="47" customFormat="1" ht="66" x14ac:dyDescent="0.3">
      <c r="A13" s="88" t="s">
        <v>10</v>
      </c>
      <c r="B13" s="88" t="s">
        <v>289</v>
      </c>
      <c r="C13" s="88" t="s">
        <v>290</v>
      </c>
      <c r="D13" s="88" t="s">
        <v>291</v>
      </c>
      <c r="E13" s="88" t="s">
        <v>249</v>
      </c>
      <c r="F13" s="88">
        <v>3000</v>
      </c>
      <c r="G13" s="88">
        <f>4600-3060</f>
        <v>1540</v>
      </c>
      <c r="H13" s="88">
        <v>4600</v>
      </c>
      <c r="I13" s="88">
        <v>44.1</v>
      </c>
      <c r="J13" s="88">
        <v>1</v>
      </c>
      <c r="K13" s="88">
        <v>2004</v>
      </c>
      <c r="L13" s="88" t="s">
        <v>38</v>
      </c>
      <c r="M13" s="94" t="s">
        <v>292</v>
      </c>
      <c r="N13" s="94" t="s">
        <v>38</v>
      </c>
      <c r="O13" s="88" t="s">
        <v>440</v>
      </c>
      <c r="P13" s="88" t="str">
        <f t="shared" ref="P13" si="1">O13</f>
        <v>06.05.2021 05.05.2024</v>
      </c>
      <c r="Q13" s="88" t="s">
        <v>38</v>
      </c>
      <c r="R13" s="88" t="s">
        <v>239</v>
      </c>
      <c r="S13" s="88" t="s">
        <v>245</v>
      </c>
    </row>
    <row r="14" spans="1:19" s="47" customFormat="1" ht="52.8" x14ac:dyDescent="0.3">
      <c r="A14" s="88" t="s">
        <v>11</v>
      </c>
      <c r="B14" s="88" t="s">
        <v>284</v>
      </c>
      <c r="C14" s="88" t="s">
        <v>285</v>
      </c>
      <c r="D14" s="88" t="s">
        <v>286</v>
      </c>
      <c r="E14" s="88" t="s">
        <v>287</v>
      </c>
      <c r="F14" s="88">
        <v>1896</v>
      </c>
      <c r="G14" s="88">
        <v>979</v>
      </c>
      <c r="H14" s="88">
        <v>2515</v>
      </c>
      <c r="I14" s="88">
        <v>50</v>
      </c>
      <c r="J14" s="88">
        <v>8</v>
      </c>
      <c r="K14" s="88">
        <v>1995</v>
      </c>
      <c r="L14" s="88" t="s">
        <v>38</v>
      </c>
      <c r="M14" s="94" t="s">
        <v>288</v>
      </c>
      <c r="N14" s="94" t="s">
        <v>38</v>
      </c>
      <c r="O14" s="88" t="s">
        <v>439</v>
      </c>
      <c r="P14" s="88" t="str">
        <f t="shared" si="0"/>
        <v>04.06.2021 03.06.2024</v>
      </c>
      <c r="Q14" s="88" t="s">
        <v>38</v>
      </c>
      <c r="R14" s="88" t="s">
        <v>239</v>
      </c>
      <c r="S14" s="88" t="s">
        <v>239</v>
      </c>
    </row>
    <row r="15" spans="1:19" s="47" customFormat="1" ht="52.8" x14ac:dyDescent="0.3">
      <c r="A15" s="88" t="s">
        <v>12</v>
      </c>
      <c r="B15" s="88" t="s">
        <v>234</v>
      </c>
      <c r="C15" s="88" t="s">
        <v>235</v>
      </c>
      <c r="D15" s="88" t="s">
        <v>236</v>
      </c>
      <c r="E15" s="88" t="s">
        <v>237</v>
      </c>
      <c r="F15" s="88">
        <v>9830</v>
      </c>
      <c r="G15" s="88">
        <v>4700</v>
      </c>
      <c r="H15" s="88">
        <v>18500</v>
      </c>
      <c r="I15" s="88">
        <v>249</v>
      </c>
      <c r="J15" s="88">
        <v>51</v>
      </c>
      <c r="K15" s="88">
        <v>1999</v>
      </c>
      <c r="L15" s="88"/>
      <c r="M15" s="94" t="s">
        <v>238</v>
      </c>
      <c r="N15" s="94" t="s">
        <v>38</v>
      </c>
      <c r="O15" s="88" t="s">
        <v>435</v>
      </c>
      <c r="P15" s="88" t="str">
        <f>O15</f>
        <v>22.06.2021 21.06.2024</v>
      </c>
      <c r="Q15" s="88" t="s">
        <v>38</v>
      </c>
      <c r="R15" s="88" t="s">
        <v>239</v>
      </c>
      <c r="S15" s="88" t="s">
        <v>239</v>
      </c>
    </row>
    <row r="16" spans="1:19" s="47" customFormat="1" ht="52.8" x14ac:dyDescent="0.3">
      <c r="A16" s="88" t="s">
        <v>13</v>
      </c>
      <c r="B16" s="88" t="s">
        <v>293</v>
      </c>
      <c r="C16" s="88" t="s">
        <v>285</v>
      </c>
      <c r="D16" s="88" t="s">
        <v>286</v>
      </c>
      <c r="E16" s="88" t="s">
        <v>259</v>
      </c>
      <c r="F16" s="88">
        <v>1968</v>
      </c>
      <c r="G16" s="88" t="s">
        <v>38</v>
      </c>
      <c r="H16" s="88" t="s">
        <v>38</v>
      </c>
      <c r="I16" s="88" t="s">
        <v>38</v>
      </c>
      <c r="J16" s="88" t="s">
        <v>38</v>
      </c>
      <c r="K16" s="88">
        <v>1993</v>
      </c>
      <c r="L16" s="88" t="s">
        <v>38</v>
      </c>
      <c r="M16" s="94" t="s">
        <v>294</v>
      </c>
      <c r="N16" s="94" t="s">
        <v>38</v>
      </c>
      <c r="O16" s="88" t="s">
        <v>441</v>
      </c>
      <c r="P16" s="88" t="s">
        <v>441</v>
      </c>
      <c r="Q16" s="88" t="s">
        <v>38</v>
      </c>
      <c r="R16" s="88" t="s">
        <v>239</v>
      </c>
      <c r="S16" s="88" t="s">
        <v>239</v>
      </c>
    </row>
    <row r="17" spans="1:19" s="47" customFormat="1" ht="60.6" customHeight="1" x14ac:dyDescent="0.3">
      <c r="A17" s="88" t="s">
        <v>28</v>
      </c>
      <c r="B17" s="90" t="s">
        <v>307</v>
      </c>
      <c r="C17" s="91" t="s">
        <v>308</v>
      </c>
      <c r="D17" s="91" t="s">
        <v>38</v>
      </c>
      <c r="E17" s="91" t="s">
        <v>309</v>
      </c>
      <c r="F17" s="90"/>
      <c r="G17" s="90"/>
      <c r="H17" s="90"/>
      <c r="I17" s="90"/>
      <c r="J17" s="90"/>
      <c r="K17" s="90"/>
      <c r="L17" s="90"/>
      <c r="M17" s="90"/>
      <c r="N17" s="90" t="s">
        <v>38</v>
      </c>
      <c r="O17" s="89" t="s">
        <v>434</v>
      </c>
      <c r="P17" s="89" t="s">
        <v>434</v>
      </c>
      <c r="Q17" s="89" t="s">
        <v>38</v>
      </c>
      <c r="R17" s="88" t="s">
        <v>260</v>
      </c>
      <c r="S17" s="88" t="s">
        <v>260</v>
      </c>
    </row>
    <row r="18" spans="1:19" s="47" customFormat="1" ht="66" x14ac:dyDescent="0.3">
      <c r="A18" s="88" t="s">
        <v>29</v>
      </c>
      <c r="B18" s="91" t="s">
        <v>429</v>
      </c>
      <c r="C18" s="91" t="s">
        <v>430</v>
      </c>
      <c r="D18" s="91" t="s">
        <v>431</v>
      </c>
      <c r="E18" s="95" t="s">
        <v>259</v>
      </c>
      <c r="F18" s="91">
        <v>6871</v>
      </c>
      <c r="G18" s="91">
        <v>5730</v>
      </c>
      <c r="H18" s="91">
        <v>14000</v>
      </c>
      <c r="I18" s="91">
        <v>162</v>
      </c>
      <c r="J18" s="91">
        <v>6</v>
      </c>
      <c r="K18" s="91">
        <v>2001</v>
      </c>
      <c r="L18" s="91"/>
      <c r="M18" s="91" t="s">
        <v>432</v>
      </c>
      <c r="N18" s="91" t="s">
        <v>38</v>
      </c>
      <c r="O18" s="95" t="s">
        <v>445</v>
      </c>
      <c r="P18" s="95" t="s">
        <v>445</v>
      </c>
      <c r="Q18" s="95" t="s">
        <v>38</v>
      </c>
      <c r="R18" s="95" t="s">
        <v>260</v>
      </c>
      <c r="S18" s="95" t="s">
        <v>433</v>
      </c>
    </row>
    <row r="19" spans="1:19" s="47" customFormat="1" ht="66" x14ac:dyDescent="0.3">
      <c r="A19" s="88" t="s">
        <v>30</v>
      </c>
      <c r="B19" s="88" t="s">
        <v>428</v>
      </c>
      <c r="C19" s="88" t="s">
        <v>295</v>
      </c>
      <c r="D19" s="88" t="s">
        <v>296</v>
      </c>
      <c r="E19" s="88" t="s">
        <v>259</v>
      </c>
      <c r="F19" s="88">
        <v>5480</v>
      </c>
      <c r="G19" s="88">
        <v>14000</v>
      </c>
      <c r="H19" s="88" t="s">
        <v>38</v>
      </c>
      <c r="I19" s="88" t="s">
        <v>38</v>
      </c>
      <c r="J19" s="88" t="s">
        <v>38</v>
      </c>
      <c r="K19" s="88">
        <v>1990</v>
      </c>
      <c r="L19" s="88" t="s">
        <v>38</v>
      </c>
      <c r="M19" s="94" t="s">
        <v>297</v>
      </c>
      <c r="N19" s="94" t="s">
        <v>38</v>
      </c>
      <c r="O19" s="88" t="s">
        <v>442</v>
      </c>
      <c r="P19" s="88" t="s">
        <v>442</v>
      </c>
      <c r="Q19" s="88" t="s">
        <v>38</v>
      </c>
      <c r="R19" s="88" t="s">
        <v>260</v>
      </c>
      <c r="S19" s="88" t="s">
        <v>245</v>
      </c>
    </row>
    <row r="20" spans="1:19" s="47" customFormat="1" ht="66" x14ac:dyDescent="0.3">
      <c r="A20" s="88" t="s">
        <v>31</v>
      </c>
      <c r="B20" s="88" t="s">
        <v>261</v>
      </c>
      <c r="C20" s="88" t="s">
        <v>262</v>
      </c>
      <c r="D20" s="88" t="s">
        <v>38</v>
      </c>
      <c r="E20" s="88" t="s">
        <v>259</v>
      </c>
      <c r="F20" s="88">
        <v>5880</v>
      </c>
      <c r="G20" s="88" t="s">
        <v>38</v>
      </c>
      <c r="H20" s="88" t="s">
        <v>38</v>
      </c>
      <c r="I20" s="88" t="s">
        <v>38</v>
      </c>
      <c r="J20" s="88" t="s">
        <v>38</v>
      </c>
      <c r="K20" s="88">
        <v>1983</v>
      </c>
      <c r="L20" s="88" t="s">
        <v>38</v>
      </c>
      <c r="M20" s="94" t="s">
        <v>263</v>
      </c>
      <c r="N20" s="94" t="s">
        <v>38</v>
      </c>
      <c r="O20" s="88" t="s">
        <v>437</v>
      </c>
      <c r="P20" s="88" t="str">
        <f>O20</f>
        <v>06.11.2020 05.11.2023</v>
      </c>
      <c r="Q20" s="88" t="s">
        <v>38</v>
      </c>
      <c r="R20" s="88" t="s">
        <v>260</v>
      </c>
      <c r="S20" s="88" t="s">
        <v>245</v>
      </c>
    </row>
    <row r="21" spans="1:19" s="47" customFormat="1" ht="66" x14ac:dyDescent="0.3">
      <c r="A21" s="88" t="s">
        <v>32</v>
      </c>
      <c r="B21" s="88" t="s">
        <v>298</v>
      </c>
      <c r="C21" s="88" t="s">
        <v>285</v>
      </c>
      <c r="D21" s="88" t="s">
        <v>299</v>
      </c>
      <c r="E21" s="88" t="s">
        <v>287</v>
      </c>
      <c r="F21" s="88">
        <v>2371</v>
      </c>
      <c r="G21" s="88">
        <f>2540-1640</f>
        <v>900</v>
      </c>
      <c r="H21" s="88">
        <v>2540</v>
      </c>
      <c r="I21" s="88">
        <v>57</v>
      </c>
      <c r="J21" s="88">
        <v>9</v>
      </c>
      <c r="K21" s="88">
        <v>1993</v>
      </c>
      <c r="L21" s="88" t="s">
        <v>38</v>
      </c>
      <c r="M21" s="94" t="s">
        <v>300</v>
      </c>
      <c r="N21" s="94" t="s">
        <v>38</v>
      </c>
      <c r="O21" s="88" t="s">
        <v>443</v>
      </c>
      <c r="P21" s="88" t="s">
        <v>443</v>
      </c>
      <c r="Q21" s="88" t="s">
        <v>38</v>
      </c>
      <c r="R21" s="88" t="s">
        <v>260</v>
      </c>
      <c r="S21" s="88" t="s">
        <v>264</v>
      </c>
    </row>
    <row r="22" spans="1:19" s="47" customFormat="1" ht="66" x14ac:dyDescent="0.3">
      <c r="A22" s="88" t="s">
        <v>33</v>
      </c>
      <c r="B22" s="89" t="s">
        <v>301</v>
      </c>
      <c r="C22" s="89" t="s">
        <v>302</v>
      </c>
      <c r="D22" s="89" t="s">
        <v>303</v>
      </c>
      <c r="E22" s="89" t="s">
        <v>259</v>
      </c>
      <c r="F22" s="89" t="s">
        <v>38</v>
      </c>
      <c r="G22" s="89" t="s">
        <v>38</v>
      </c>
      <c r="H22" s="89">
        <v>3500</v>
      </c>
      <c r="I22" s="89" t="s">
        <v>38</v>
      </c>
      <c r="J22" s="89">
        <v>9</v>
      </c>
      <c r="K22" s="89">
        <v>2013</v>
      </c>
      <c r="L22" s="89" t="s">
        <v>38</v>
      </c>
      <c r="M22" s="89" t="s">
        <v>304</v>
      </c>
      <c r="N22" s="89" t="s">
        <v>38</v>
      </c>
      <c r="O22" s="89" t="s">
        <v>444</v>
      </c>
      <c r="P22" s="89" t="s">
        <v>444</v>
      </c>
      <c r="Q22" s="89" t="s">
        <v>38</v>
      </c>
      <c r="R22" s="88" t="s">
        <v>260</v>
      </c>
      <c r="S22" s="88" t="s">
        <v>260</v>
      </c>
    </row>
    <row r="23" spans="1:19" s="47" customFormat="1" ht="66" x14ac:dyDescent="0.3">
      <c r="A23" s="88" t="s">
        <v>34</v>
      </c>
      <c r="B23" s="91" t="s">
        <v>447</v>
      </c>
      <c r="C23" s="91" t="s">
        <v>448</v>
      </c>
      <c r="D23" s="91" t="s">
        <v>449</v>
      </c>
      <c r="E23" s="95" t="s">
        <v>446</v>
      </c>
      <c r="F23" s="91">
        <v>6374</v>
      </c>
      <c r="G23" s="91"/>
      <c r="H23" s="91"/>
      <c r="I23" s="91"/>
      <c r="J23" s="91"/>
      <c r="K23" s="91">
        <v>2011</v>
      </c>
      <c r="L23" s="91"/>
      <c r="M23" s="91" t="s">
        <v>450</v>
      </c>
      <c r="N23" s="91" t="s">
        <v>38</v>
      </c>
      <c r="O23" s="95" t="s">
        <v>451</v>
      </c>
      <c r="P23" s="95" t="s">
        <v>451</v>
      </c>
      <c r="Q23" s="95" t="s">
        <v>38</v>
      </c>
      <c r="R23" s="88" t="s">
        <v>260</v>
      </c>
      <c r="S23" s="88" t="s">
        <v>260</v>
      </c>
    </row>
  </sheetData>
  <mergeCells count="1">
    <mergeCell ref="A1:S1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workbookViewId="0">
      <selection activeCell="C4" sqref="C4"/>
    </sheetView>
  </sheetViews>
  <sheetFormatPr defaultColWidth="9.109375" defaultRowHeight="13.8" x14ac:dyDescent="0.25"/>
  <cols>
    <col min="1" max="1" width="3.6640625" style="6" customWidth="1"/>
    <col min="2" max="2" width="29.6640625" style="6" customWidth="1"/>
    <col min="3" max="3" width="44.88671875" style="6" customWidth="1"/>
    <col min="4" max="4" width="46" style="6" customWidth="1"/>
    <col min="5" max="16384" width="9.109375" style="6"/>
  </cols>
  <sheetData>
    <row r="1" spans="2:4" x14ac:dyDescent="0.25">
      <c r="B1" s="133" t="s">
        <v>316</v>
      </c>
      <c r="C1" s="134"/>
      <c r="D1" s="135"/>
    </row>
    <row r="2" spans="2:4" x14ac:dyDescent="0.25">
      <c r="B2" s="66" t="s">
        <v>14</v>
      </c>
      <c r="C2" s="66" t="s">
        <v>115</v>
      </c>
      <c r="D2" s="66" t="s">
        <v>116</v>
      </c>
    </row>
    <row r="3" spans="2:4" x14ac:dyDescent="0.25">
      <c r="B3" s="138" t="s">
        <v>51</v>
      </c>
      <c r="C3" s="138"/>
      <c r="D3" s="138"/>
    </row>
    <row r="4" spans="2:4" x14ac:dyDescent="0.25">
      <c r="B4" s="49" t="s">
        <v>117</v>
      </c>
      <c r="C4" s="50"/>
      <c r="D4" s="50"/>
    </row>
    <row r="5" spans="2:4" x14ac:dyDescent="0.25">
      <c r="B5" s="138" t="s">
        <v>322</v>
      </c>
      <c r="C5" s="138"/>
      <c r="D5" s="138"/>
    </row>
    <row r="6" spans="2:4" ht="41.4" x14ac:dyDescent="0.25">
      <c r="B6" s="67" t="s">
        <v>320</v>
      </c>
      <c r="C6" s="50" t="s">
        <v>326</v>
      </c>
      <c r="D6" s="68" t="s">
        <v>330</v>
      </c>
    </row>
    <row r="7" spans="2:4" ht="27.6" x14ac:dyDescent="0.25">
      <c r="B7" s="67" t="s">
        <v>323</v>
      </c>
      <c r="C7" s="68" t="s">
        <v>327</v>
      </c>
      <c r="D7" s="68" t="s">
        <v>330</v>
      </c>
    </row>
    <row r="8" spans="2:4" ht="41.4" x14ac:dyDescent="0.25">
      <c r="B8" s="67" t="s">
        <v>324</v>
      </c>
      <c r="C8" s="68" t="s">
        <v>328</v>
      </c>
      <c r="D8" s="68" t="s">
        <v>330</v>
      </c>
    </row>
    <row r="9" spans="2:4" ht="41.4" x14ac:dyDescent="0.25">
      <c r="B9" s="67" t="s">
        <v>321</v>
      </c>
      <c r="C9" s="68" t="s">
        <v>329</v>
      </c>
      <c r="D9" s="68" t="s">
        <v>330</v>
      </c>
    </row>
    <row r="10" spans="2:4" x14ac:dyDescent="0.25">
      <c r="B10" s="67" t="s">
        <v>325</v>
      </c>
      <c r="C10" s="50"/>
      <c r="D10" s="68"/>
    </row>
    <row r="11" spans="2:4" x14ac:dyDescent="0.25">
      <c r="B11" s="138" t="s">
        <v>71</v>
      </c>
      <c r="C11" s="138"/>
      <c r="D11" s="138"/>
    </row>
    <row r="12" spans="2:4" ht="27.6" x14ac:dyDescent="0.25">
      <c r="B12" s="136" t="s">
        <v>119</v>
      </c>
      <c r="C12" s="50" t="s">
        <v>118</v>
      </c>
      <c r="D12" s="50" t="s">
        <v>342</v>
      </c>
    </row>
    <row r="13" spans="2:4" x14ac:dyDescent="0.25">
      <c r="B13" s="136"/>
      <c r="C13" s="50" t="s">
        <v>120</v>
      </c>
      <c r="D13" s="50" t="s">
        <v>124</v>
      </c>
    </row>
    <row r="14" spans="2:4" x14ac:dyDescent="0.25">
      <c r="B14" s="136"/>
      <c r="C14" s="50" t="s">
        <v>121</v>
      </c>
      <c r="D14" s="50" t="s">
        <v>125</v>
      </c>
    </row>
    <row r="15" spans="2:4" x14ac:dyDescent="0.25">
      <c r="B15" s="136"/>
      <c r="C15" s="50" t="s">
        <v>122</v>
      </c>
      <c r="D15" s="50"/>
    </row>
    <row r="16" spans="2:4" x14ac:dyDescent="0.25">
      <c r="B16" s="136"/>
      <c r="C16" s="50" t="s">
        <v>123</v>
      </c>
      <c r="D16" s="50"/>
    </row>
    <row r="17" spans="1:4" x14ac:dyDescent="0.25">
      <c r="B17" s="138" t="s">
        <v>129</v>
      </c>
      <c r="C17" s="138"/>
      <c r="D17" s="138"/>
    </row>
    <row r="18" spans="1:4" ht="27.6" x14ac:dyDescent="0.25">
      <c r="B18" s="136" t="s">
        <v>119</v>
      </c>
      <c r="C18" s="50" t="s">
        <v>118</v>
      </c>
      <c r="D18" s="139" t="s">
        <v>334</v>
      </c>
    </row>
    <row r="19" spans="1:4" ht="15" customHeight="1" x14ac:dyDescent="0.25">
      <c r="B19" s="136"/>
      <c r="C19" s="50" t="s">
        <v>346</v>
      </c>
      <c r="D19" s="139"/>
    </row>
    <row r="20" spans="1:4" ht="15.75" customHeight="1" x14ac:dyDescent="0.25">
      <c r="B20" s="136"/>
      <c r="C20" s="50" t="s">
        <v>126</v>
      </c>
      <c r="D20" s="139"/>
    </row>
    <row r="21" spans="1:4" x14ac:dyDescent="0.25">
      <c r="B21" s="138" t="s">
        <v>130</v>
      </c>
      <c r="C21" s="138"/>
      <c r="D21" s="138"/>
    </row>
    <row r="22" spans="1:4" ht="27.6" x14ac:dyDescent="0.25">
      <c r="B22" s="136" t="s">
        <v>119</v>
      </c>
      <c r="C22" s="50" t="s">
        <v>118</v>
      </c>
      <c r="D22" s="141" t="s">
        <v>334</v>
      </c>
    </row>
    <row r="23" spans="1:4" x14ac:dyDescent="0.25">
      <c r="B23" s="136"/>
      <c r="C23" s="50" t="s">
        <v>127</v>
      </c>
      <c r="D23" s="141"/>
    </row>
    <row r="24" spans="1:4" x14ac:dyDescent="0.25">
      <c r="B24" s="136"/>
      <c r="C24" s="50" t="s">
        <v>128</v>
      </c>
      <c r="D24" s="141"/>
    </row>
    <row r="25" spans="1:4" x14ac:dyDescent="0.25">
      <c r="B25" s="138" t="s">
        <v>131</v>
      </c>
      <c r="C25" s="138"/>
      <c r="D25" s="138"/>
    </row>
    <row r="26" spans="1:4" ht="27.6" x14ac:dyDescent="0.25">
      <c r="A26" s="7"/>
      <c r="B26" s="136" t="s">
        <v>119</v>
      </c>
      <c r="C26" s="50" t="s">
        <v>118</v>
      </c>
      <c r="D26" s="68" t="s">
        <v>342</v>
      </c>
    </row>
    <row r="27" spans="1:4" x14ac:dyDescent="0.25">
      <c r="A27" s="7"/>
      <c r="B27" s="136"/>
      <c r="C27" s="50" t="s">
        <v>338</v>
      </c>
      <c r="D27" s="50" t="s">
        <v>341</v>
      </c>
    </row>
    <row r="28" spans="1:4" x14ac:dyDescent="0.25">
      <c r="A28" s="7"/>
      <c r="B28" s="136"/>
      <c r="C28" s="50" t="s">
        <v>339</v>
      </c>
      <c r="D28" s="50"/>
    </row>
    <row r="29" spans="1:4" x14ac:dyDescent="0.25">
      <c r="A29" s="7"/>
      <c r="B29" s="136"/>
      <c r="C29" s="50" t="s">
        <v>340</v>
      </c>
      <c r="D29" s="50"/>
    </row>
    <row r="30" spans="1:4" x14ac:dyDescent="0.25">
      <c r="A30" s="7"/>
      <c r="B30" s="142" t="s">
        <v>110</v>
      </c>
      <c r="C30" s="142"/>
      <c r="D30" s="142"/>
    </row>
    <row r="31" spans="1:4" x14ac:dyDescent="0.25">
      <c r="A31" s="7"/>
      <c r="B31" s="31" t="s">
        <v>119</v>
      </c>
      <c r="C31" s="50" t="s">
        <v>359</v>
      </c>
      <c r="D31" s="50"/>
    </row>
    <row r="32" spans="1:4" x14ac:dyDescent="0.25">
      <c r="B32" s="142" t="s">
        <v>111</v>
      </c>
      <c r="C32" s="142"/>
      <c r="D32" s="142"/>
    </row>
    <row r="33" spans="2:4" x14ac:dyDescent="0.25">
      <c r="B33" s="140" t="s">
        <v>132</v>
      </c>
      <c r="C33" s="140"/>
      <c r="D33" s="140"/>
    </row>
    <row r="34" spans="2:4" x14ac:dyDescent="0.25">
      <c r="B34" s="142" t="s">
        <v>106</v>
      </c>
      <c r="C34" s="142"/>
      <c r="D34" s="142"/>
    </row>
    <row r="35" spans="2:4" x14ac:dyDescent="0.25">
      <c r="B35" s="140" t="s">
        <v>132</v>
      </c>
      <c r="C35" s="140"/>
      <c r="D35" s="140"/>
    </row>
    <row r="36" spans="2:4" x14ac:dyDescent="0.25">
      <c r="B36" s="142" t="s">
        <v>107</v>
      </c>
      <c r="C36" s="142"/>
      <c r="D36" s="142"/>
    </row>
    <row r="37" spans="2:4" ht="16.5" customHeight="1" x14ac:dyDescent="0.25">
      <c r="B37" s="140" t="s">
        <v>132</v>
      </c>
      <c r="C37" s="140"/>
      <c r="D37" s="140"/>
    </row>
    <row r="39" spans="2:4" s="7" customFormat="1" ht="37.5" customHeight="1" x14ac:dyDescent="0.25">
      <c r="B39" s="137" t="s">
        <v>139</v>
      </c>
      <c r="C39" s="137"/>
      <c r="D39" s="137"/>
    </row>
    <row r="40" spans="2:4" s="7" customFormat="1" ht="37.5" customHeight="1" x14ac:dyDescent="0.25">
      <c r="B40" s="137"/>
      <c r="C40" s="137"/>
      <c r="D40" s="137"/>
    </row>
    <row r="41" spans="2:4" s="7" customFormat="1" ht="30" customHeight="1" x14ac:dyDescent="0.25">
      <c r="B41" s="137"/>
      <c r="C41" s="137"/>
      <c r="D41" s="137"/>
    </row>
  </sheetData>
  <mergeCells count="21">
    <mergeCell ref="B26:B29"/>
    <mergeCell ref="B30:D30"/>
    <mergeCell ref="B32:D32"/>
    <mergeCell ref="B34:D34"/>
    <mergeCell ref="B36:D36"/>
    <mergeCell ref="B1:D1"/>
    <mergeCell ref="B12:B16"/>
    <mergeCell ref="B39:D41"/>
    <mergeCell ref="B3:D3"/>
    <mergeCell ref="B5:D5"/>
    <mergeCell ref="B11:D11"/>
    <mergeCell ref="D18:D20"/>
    <mergeCell ref="B33:D33"/>
    <mergeCell ref="B35:D35"/>
    <mergeCell ref="B17:D17"/>
    <mergeCell ref="B18:B20"/>
    <mergeCell ref="B21:D21"/>
    <mergeCell ref="B22:B24"/>
    <mergeCell ref="D22:D24"/>
    <mergeCell ref="B25:D25"/>
    <mergeCell ref="B37:D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Zakładka Nr 1</vt:lpstr>
      <vt:lpstr>Zakładka Nr 2</vt:lpstr>
      <vt:lpstr>Zakładka Nr 3</vt:lpstr>
      <vt:lpstr>Zakładka Nr 4</vt:lpstr>
    </vt:vector>
  </TitlesOfParts>
  <Manager>BartekP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Aneta Horecka</cp:lastModifiedBy>
  <dcterms:created xsi:type="dcterms:W3CDTF">2012-01-13T14:07:06Z</dcterms:created>
  <dcterms:modified xsi:type="dcterms:W3CDTF">2020-08-27T10:34:43Z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